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0050"/>
  </bookViews>
  <sheets>
    <sheet name="Hoja1" sheetId="1" r:id="rId1"/>
    <sheet name="Hoja3" sheetId="3" r:id="rId2"/>
  </sheets>
  <definedNames>
    <definedName name="_xlnm.Print_Area" localSheetId="0">Hoja1!$B$2:$I$77</definedName>
    <definedName name="INTERESES">OFFSET(Hoja1!$E$18,0,0,COUNT(Hoja1!$E$18:$E$77),1)</definedName>
    <definedName name="iva">OFFSET(Hoja1!$F$18,0,0,COUNT(Hoja1!$F$18:$F$77),1)</definedName>
    <definedName name="PAGOS">OFFSET(Hoja1!$K$17,0,0,COUNT(Hoja1!$K$17:$K$77),1)</definedName>
    <definedName name="plazos">Hoja1!$R$6:$R$10</definedName>
  </definedNames>
  <calcPr calcId="145621"/>
</workbook>
</file>

<file path=xl/calcChain.xml><?xml version="1.0" encoding="utf-8"?>
<calcChain xmlns="http://schemas.openxmlformats.org/spreadsheetml/2006/main">
  <c r="E6" i="1" l="1"/>
  <c r="I17" i="1" l="1"/>
  <c r="D17" i="1"/>
  <c r="I8" i="1" s="1"/>
  <c r="C17" i="1"/>
  <c r="B16" i="1"/>
  <c r="P11" i="1"/>
  <c r="E11" i="1"/>
  <c r="C9" i="1"/>
  <c r="I7" i="1"/>
  <c r="H17" i="1" l="1"/>
  <c r="K17" i="1" s="1"/>
  <c r="E20" i="1"/>
  <c r="C18" i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E19" i="1"/>
  <c r="G21" i="1"/>
  <c r="E23" i="1"/>
  <c r="G25" i="1"/>
  <c r="E27" i="1"/>
  <c r="G29" i="1"/>
  <c r="E31" i="1"/>
  <c r="G33" i="1"/>
  <c r="E35" i="1"/>
  <c r="G37" i="1"/>
  <c r="E39" i="1"/>
  <c r="G40" i="1"/>
  <c r="E48" i="1"/>
  <c r="G50" i="1"/>
  <c r="E56" i="1"/>
  <c r="G58" i="1"/>
  <c r="E64" i="1"/>
  <c r="F64" i="1" s="1"/>
  <c r="E69" i="1"/>
  <c r="F69" i="1" s="1"/>
  <c r="E73" i="1"/>
  <c r="F73" i="1" s="1"/>
  <c r="E77" i="1"/>
  <c r="F77" i="1" s="1"/>
  <c r="G76" i="1"/>
  <c r="G74" i="1"/>
  <c r="G72" i="1"/>
  <c r="G70" i="1"/>
  <c r="G68" i="1"/>
  <c r="G66" i="1"/>
  <c r="E65" i="1"/>
  <c r="F65" i="1" s="1"/>
  <c r="G63" i="1"/>
  <c r="E61" i="1"/>
  <c r="G59" i="1"/>
  <c r="E57" i="1"/>
  <c r="G55" i="1"/>
  <c r="E53" i="1"/>
  <c r="G51" i="1"/>
  <c r="E49" i="1"/>
  <c r="G47" i="1"/>
  <c r="E45" i="1"/>
  <c r="G43" i="1"/>
  <c r="E41" i="1"/>
  <c r="G77" i="1"/>
  <c r="G75" i="1"/>
  <c r="G73" i="1"/>
  <c r="G71" i="1"/>
  <c r="G69" i="1"/>
  <c r="G67" i="1"/>
  <c r="G65" i="1"/>
  <c r="E63" i="1"/>
  <c r="G61" i="1"/>
  <c r="E59" i="1"/>
  <c r="G57" i="1"/>
  <c r="E55" i="1"/>
  <c r="G53" i="1"/>
  <c r="E51" i="1"/>
  <c r="G49" i="1"/>
  <c r="E47" i="1"/>
  <c r="E18" i="1"/>
  <c r="G20" i="1"/>
  <c r="E22" i="1"/>
  <c r="G24" i="1"/>
  <c r="E26" i="1"/>
  <c r="G28" i="1"/>
  <c r="E30" i="1"/>
  <c r="G32" i="1"/>
  <c r="E34" i="1"/>
  <c r="G36" i="1"/>
  <c r="E38" i="1"/>
  <c r="G41" i="1"/>
  <c r="E42" i="1"/>
  <c r="G44" i="1"/>
  <c r="E46" i="1"/>
  <c r="G48" i="1"/>
  <c r="E54" i="1"/>
  <c r="G56" i="1"/>
  <c r="E62" i="1"/>
  <c r="G64" i="1"/>
  <c r="E68" i="1"/>
  <c r="F68" i="1" s="1"/>
  <c r="E72" i="1"/>
  <c r="F72" i="1" s="1"/>
  <c r="E76" i="1"/>
  <c r="F76" i="1" s="1"/>
  <c r="G19" i="1"/>
  <c r="E21" i="1"/>
  <c r="G23" i="1"/>
  <c r="E25" i="1"/>
  <c r="G27" i="1"/>
  <c r="E29" i="1"/>
  <c r="G31" i="1"/>
  <c r="E33" i="1"/>
  <c r="G35" i="1"/>
  <c r="E37" i="1"/>
  <c r="G39" i="1"/>
  <c r="E40" i="1"/>
  <c r="G42" i="1"/>
  <c r="E43" i="1"/>
  <c r="G45" i="1"/>
  <c r="G46" i="1"/>
  <c r="E52" i="1"/>
  <c r="G54" i="1"/>
  <c r="E60" i="1"/>
  <c r="G62" i="1"/>
  <c r="E67" i="1"/>
  <c r="F67" i="1" s="1"/>
  <c r="E71" i="1"/>
  <c r="F71" i="1" s="1"/>
  <c r="E75" i="1"/>
  <c r="G18" i="1"/>
  <c r="I18" i="1" s="1"/>
  <c r="G22" i="1"/>
  <c r="E24" i="1"/>
  <c r="G26" i="1"/>
  <c r="E28" i="1"/>
  <c r="G30" i="1"/>
  <c r="E32" i="1"/>
  <c r="G34" i="1"/>
  <c r="E36" i="1"/>
  <c r="G38" i="1"/>
  <c r="E44" i="1"/>
  <c r="E50" i="1"/>
  <c r="G52" i="1"/>
  <c r="E58" i="1"/>
  <c r="G60" i="1"/>
  <c r="E66" i="1"/>
  <c r="F66" i="1" s="1"/>
  <c r="E70" i="1"/>
  <c r="F70" i="1" s="1"/>
  <c r="E74" i="1"/>
  <c r="F74" i="1" l="1"/>
  <c r="H74" i="1" s="1"/>
  <c r="K74" i="1" s="1"/>
  <c r="F75" i="1"/>
  <c r="H75" i="1" s="1"/>
  <c r="K75" i="1" s="1"/>
  <c r="H70" i="1"/>
  <c r="K70" i="1" s="1"/>
  <c r="H66" i="1"/>
  <c r="K66" i="1" s="1"/>
  <c r="I19" i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H72" i="1"/>
  <c r="K72" i="1" s="1"/>
  <c r="H71" i="1"/>
  <c r="K71" i="1" s="1"/>
  <c r="H68" i="1"/>
  <c r="K68" i="1" s="1"/>
  <c r="F24" i="1"/>
  <c r="H24" i="1" s="1"/>
  <c r="K24" i="1" s="1"/>
  <c r="F60" i="1"/>
  <c r="H60" i="1" s="1"/>
  <c r="K60" i="1" s="1"/>
  <c r="F25" i="1"/>
  <c r="H25" i="1" s="1"/>
  <c r="K25" i="1" s="1"/>
  <c r="F46" i="1"/>
  <c r="H46" i="1" s="1"/>
  <c r="K46" i="1" s="1"/>
  <c r="F34" i="1"/>
  <c r="H34" i="1" s="1"/>
  <c r="K34" i="1" s="1"/>
  <c r="I9" i="1"/>
  <c r="F18" i="1"/>
  <c r="H64" i="1"/>
  <c r="K64" i="1" s="1"/>
  <c r="F27" i="1"/>
  <c r="H27" i="1" s="1"/>
  <c r="K27" i="1" s="1"/>
  <c r="F54" i="1"/>
  <c r="H54" i="1" s="1"/>
  <c r="K54" i="1" s="1"/>
  <c r="F38" i="1"/>
  <c r="H38" i="1" s="1"/>
  <c r="K38" i="1" s="1"/>
  <c r="F22" i="1"/>
  <c r="H22" i="1" s="1"/>
  <c r="K22" i="1" s="1"/>
  <c r="F47" i="1"/>
  <c r="H47" i="1" s="1"/>
  <c r="K47" i="1" s="1"/>
  <c r="F63" i="1"/>
  <c r="H63" i="1" s="1"/>
  <c r="K63" i="1" s="1"/>
  <c r="F41" i="1"/>
  <c r="H41" i="1" s="1"/>
  <c r="K41" i="1" s="1"/>
  <c r="F49" i="1"/>
  <c r="H49" i="1" s="1"/>
  <c r="K49" i="1" s="1"/>
  <c r="F57" i="1"/>
  <c r="H57" i="1" s="1"/>
  <c r="K57" i="1" s="1"/>
  <c r="H65" i="1"/>
  <c r="K65" i="1" s="1"/>
  <c r="H77" i="1"/>
  <c r="K77" i="1" s="1"/>
  <c r="F31" i="1"/>
  <c r="H31" i="1" s="1"/>
  <c r="K31" i="1" s="1"/>
  <c r="F20" i="1"/>
  <c r="H20" i="1" s="1"/>
  <c r="K20" i="1" s="1"/>
  <c r="F50" i="1"/>
  <c r="H50" i="1" s="1"/>
  <c r="K50" i="1" s="1"/>
  <c r="F28" i="1"/>
  <c r="H28" i="1" s="1"/>
  <c r="K28" i="1" s="1"/>
  <c r="F40" i="1"/>
  <c r="H40" i="1" s="1"/>
  <c r="K40" i="1" s="1"/>
  <c r="F29" i="1"/>
  <c r="H29" i="1" s="1"/>
  <c r="K29" i="1" s="1"/>
  <c r="F55" i="1"/>
  <c r="H55" i="1" s="1"/>
  <c r="K55" i="1" s="1"/>
  <c r="F58" i="1"/>
  <c r="H58" i="1" s="1"/>
  <c r="K58" i="1" s="1"/>
  <c r="F32" i="1"/>
  <c r="H32" i="1" s="1"/>
  <c r="K32" i="1" s="1"/>
  <c r="H67" i="1"/>
  <c r="K67" i="1" s="1"/>
  <c r="F33" i="1"/>
  <c r="H33" i="1" s="1"/>
  <c r="K33" i="1" s="1"/>
  <c r="H76" i="1"/>
  <c r="K76" i="1" s="1"/>
  <c r="F62" i="1"/>
  <c r="H62" i="1" s="1"/>
  <c r="K62" i="1" s="1"/>
  <c r="F26" i="1"/>
  <c r="H26" i="1" s="1"/>
  <c r="K26" i="1" s="1"/>
  <c r="H73" i="1"/>
  <c r="K73" i="1" s="1"/>
  <c r="F48" i="1"/>
  <c r="H48" i="1" s="1"/>
  <c r="K48" i="1" s="1"/>
  <c r="F35" i="1"/>
  <c r="H35" i="1" s="1"/>
  <c r="K35" i="1" s="1"/>
  <c r="F19" i="1"/>
  <c r="H19" i="1" s="1"/>
  <c r="K19" i="1" s="1"/>
  <c r="F44" i="1"/>
  <c r="H44" i="1" s="1"/>
  <c r="K44" i="1" s="1"/>
  <c r="F36" i="1"/>
  <c r="H36" i="1" s="1"/>
  <c r="K36" i="1" s="1"/>
  <c r="F52" i="1"/>
  <c r="H52" i="1" s="1"/>
  <c r="K52" i="1" s="1"/>
  <c r="F43" i="1"/>
  <c r="H43" i="1" s="1"/>
  <c r="K43" i="1" s="1"/>
  <c r="F37" i="1"/>
  <c r="H37" i="1" s="1"/>
  <c r="K37" i="1" s="1"/>
  <c r="F21" i="1"/>
  <c r="H21" i="1" s="1"/>
  <c r="K21" i="1" s="1"/>
  <c r="F42" i="1"/>
  <c r="H42" i="1" s="1"/>
  <c r="K42" i="1" s="1"/>
  <c r="F30" i="1"/>
  <c r="H30" i="1" s="1"/>
  <c r="K30" i="1" s="1"/>
  <c r="F51" i="1"/>
  <c r="H51" i="1" s="1"/>
  <c r="K51" i="1" s="1"/>
  <c r="F59" i="1"/>
  <c r="H59" i="1" s="1"/>
  <c r="K59" i="1" s="1"/>
  <c r="F45" i="1"/>
  <c r="H45" i="1" s="1"/>
  <c r="K45" i="1" s="1"/>
  <c r="F53" i="1"/>
  <c r="H53" i="1" s="1"/>
  <c r="K53" i="1" s="1"/>
  <c r="F61" i="1"/>
  <c r="H61" i="1" s="1"/>
  <c r="K61" i="1" s="1"/>
  <c r="H69" i="1"/>
  <c r="K69" i="1" s="1"/>
  <c r="F56" i="1"/>
  <c r="H56" i="1" s="1"/>
  <c r="K56" i="1" s="1"/>
  <c r="F39" i="1"/>
  <c r="H39" i="1" s="1"/>
  <c r="K39" i="1" s="1"/>
  <c r="F23" i="1"/>
  <c r="H23" i="1" s="1"/>
  <c r="K23" i="1" s="1"/>
  <c r="H18" i="1" l="1"/>
  <c r="K18" i="1" s="1"/>
  <c r="I13" i="1" s="1"/>
  <c r="I14" i="1" s="1"/>
  <c r="I10" i="1"/>
  <c r="I11" i="1" s="1"/>
</calcChain>
</file>

<file path=xl/sharedStrings.xml><?xml version="1.0" encoding="utf-8"?>
<sst xmlns="http://schemas.openxmlformats.org/spreadsheetml/2006/main" count="44" uniqueCount="36">
  <si>
    <t>CÁLCULOS AUXILIARES</t>
  </si>
  <si>
    <t>PAGOS TOTALES</t>
  </si>
  <si>
    <t>ANUAL</t>
  </si>
  <si>
    <t>AÑOS</t>
  </si>
  <si>
    <t>AÑO</t>
  </si>
  <si>
    <t>AMORT. CAPIT.</t>
  </si>
  <si>
    <t>MENSUAL</t>
  </si>
  <si>
    <t>MESES</t>
  </si>
  <si>
    <t>SEMESTRE</t>
  </si>
  <si>
    <t>FORMA DE PAGO</t>
  </si>
  <si>
    <t>COM Y GASTOS</t>
  </si>
  <si>
    <t>SEMESTRAL</t>
  </si>
  <si>
    <t>SEMESTRES</t>
  </si>
  <si>
    <t>TRIMESTRE</t>
  </si>
  <si>
    <t>INTERESES</t>
  </si>
  <si>
    <t>TRIMESTRAL</t>
  </si>
  <si>
    <t>TRIMESTRES</t>
  </si>
  <si>
    <t>MES</t>
  </si>
  <si>
    <t>% INTERÉS NOMINAL MENSUAL</t>
  </si>
  <si>
    <t>IVA</t>
  </si>
  <si>
    <t>% INTERÉS NOMINAL ANUAL</t>
  </si>
  <si>
    <t>TOTAL</t>
  </si>
  <si>
    <t>PAGOS POR AÑO</t>
  </si>
  <si>
    <t>COMISIÓN DE APERTURA</t>
  </si>
  <si>
    <t>COSTOS</t>
  </si>
  <si>
    <t>GASTOS DE ESTUDIO</t>
  </si>
  <si>
    <t>T.I.R</t>
  </si>
  <si>
    <t>T.E.A.</t>
  </si>
  <si>
    <t>FECHA</t>
  </si>
  <si>
    <t>AMORTIZACIÓN</t>
  </si>
  <si>
    <t>PAGO TOTAL</t>
  </si>
  <si>
    <t>SALDO PENDIENTE</t>
  </si>
  <si>
    <t>COBROS Y PAGOS</t>
  </si>
  <si>
    <t>FECHA DE INICIO</t>
  </si>
  <si>
    <t>CAPITAL SOLICITADO</t>
  </si>
  <si>
    <t xml:space="preserve">  &lt;--completar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</si>
</sst>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.00"/>
    <numFmt numFmtId="165" formatCode="0.000%"/>
  </numFmts>
  <fonts count="9" x14ac:knownFonts="1">
    <font>
      <sz val="11"/>
      <color theme="1"/>
      <name val="Calibri"/>
      <family val="2"/>
      <scheme val="minor"/>
    </font>
    <font>
      <b/>
      <sz val="12"/>
      <color indexed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0" borderId="4" xfId="0" applyFill="1" applyBorder="1"/>
    <xf numFmtId="14" fontId="2" fillId="0" borderId="6" xfId="0" applyNumberFormat="1" applyFont="1" applyFill="1" applyBorder="1" applyProtection="1">
      <protection locked="0"/>
    </xf>
    <xf numFmtId="0" fontId="4" fillId="3" borderId="6" xfId="0" applyFont="1" applyFill="1" applyBorder="1"/>
    <xf numFmtId="1" fontId="2" fillId="0" borderId="6" xfId="0" applyNumberFormat="1" applyFont="1" applyFill="1" applyBorder="1" applyProtection="1">
      <protection locked="0"/>
    </xf>
    <xf numFmtId="10" fontId="3" fillId="4" borderId="9" xfId="0" applyNumberFormat="1" applyFont="1" applyFill="1" applyBorder="1" applyProtection="1"/>
    <xf numFmtId="0" fontId="3" fillId="3" borderId="6" xfId="0" applyFont="1" applyFill="1" applyBorder="1"/>
    <xf numFmtId="0" fontId="0" fillId="0" borderId="10" xfId="0" applyFill="1" applyBorder="1"/>
    <xf numFmtId="10" fontId="3" fillId="4" borderId="13" xfId="0" applyNumberFormat="1" applyFont="1" applyFill="1" applyBorder="1" applyProtection="1"/>
    <xf numFmtId="4" fontId="3" fillId="4" borderId="14" xfId="0" applyNumberFormat="1" applyFont="1" applyFill="1" applyBorder="1" applyProtection="1"/>
    <xf numFmtId="14" fontId="5" fillId="3" borderId="0" xfId="0" applyNumberFormat="1" applyFont="1" applyFill="1" applyBorder="1"/>
    <xf numFmtId="0" fontId="6" fillId="0" borderId="6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/>
    <xf numFmtId="4" fontId="0" fillId="2" borderId="0" xfId="0" applyNumberFormat="1" applyFill="1"/>
    <xf numFmtId="4" fontId="0" fillId="0" borderId="0" xfId="0" applyNumberFormat="1" applyFill="1" applyBorder="1" applyProtection="1">
      <protection locked="0"/>
    </xf>
    <xf numFmtId="0" fontId="7" fillId="3" borderId="6" xfId="0" applyFont="1" applyFill="1" applyBorder="1"/>
    <xf numFmtId="0" fontId="0" fillId="2" borderId="0" xfId="0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5" xfId="0" applyFill="1" applyBorder="1"/>
    <xf numFmtId="4" fontId="7" fillId="3" borderId="16" xfId="0" applyNumberFormat="1" applyFont="1" applyFill="1" applyBorder="1"/>
    <xf numFmtId="4" fontId="3" fillId="3" borderId="16" xfId="0" applyNumberFormat="1" applyFont="1" applyFill="1" applyBorder="1"/>
    <xf numFmtId="10" fontId="7" fillId="3" borderId="16" xfId="0" applyNumberFormat="1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4" fontId="0" fillId="0" borderId="5" xfId="0" applyNumberFormat="1" applyFill="1" applyBorder="1"/>
    <xf numFmtId="14" fontId="0" fillId="0" borderId="11" xfId="0" applyNumberFormat="1" applyFill="1" applyBorder="1" applyAlignment="1">
      <alignment horizontal="center"/>
    </xf>
    <xf numFmtId="4" fontId="0" fillId="0" borderId="11" xfId="0" applyNumberFormat="1" applyFill="1" applyBorder="1"/>
    <xf numFmtId="4" fontId="0" fillId="0" borderId="11" xfId="0" applyNumberFormat="1" applyFill="1" applyBorder="1" applyProtection="1">
      <protection locked="0"/>
    </xf>
    <xf numFmtId="4" fontId="0" fillId="0" borderId="12" xfId="0" applyNumberFormat="1" applyFill="1" applyBorder="1"/>
    <xf numFmtId="0" fontId="2" fillId="0" borderId="6" xfId="0" applyFon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horizontal="center"/>
    </xf>
    <xf numFmtId="0" fontId="0" fillId="0" borderId="6" xfId="0" applyFill="1" applyBorder="1"/>
    <xf numFmtId="0" fontId="0" fillId="2" borderId="6" xfId="0" applyFill="1" applyBorder="1"/>
    <xf numFmtId="164" fontId="2" fillId="0" borderId="6" xfId="0" applyNumberFormat="1" applyFont="1" applyFill="1" applyBorder="1" applyProtection="1">
      <protection locked="0"/>
    </xf>
    <xf numFmtId="165" fontId="2" fillId="0" borderId="8" xfId="0" applyNumberFormat="1" applyFont="1" applyFill="1" applyBorder="1" applyProtection="1"/>
    <xf numFmtId="0" fontId="3" fillId="3" borderId="7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5" xfId="0" applyFont="1" applyFill="1" applyBorder="1" applyAlignment="1"/>
    <xf numFmtId="0" fontId="0" fillId="0" borderId="6" xfId="0" applyFill="1" applyBorder="1" applyAlignment="1">
      <alignment horizontal="center"/>
    </xf>
    <xf numFmtId="0" fontId="0" fillId="0" borderId="6" xfId="0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1</xdr:row>
      <xdr:rowOff>85724</xdr:rowOff>
    </xdr:from>
    <xdr:to>
      <xdr:col>7</xdr:col>
      <xdr:colOff>1076325</xdr:colOff>
      <xdr:row>4</xdr:row>
      <xdr:rowOff>47625</xdr:rowOff>
    </xdr:to>
    <xdr:sp macro="" textlink="">
      <xdr:nvSpPr>
        <xdr:cNvPr id="2" name="Text Box 31"/>
        <xdr:cNvSpPr txBox="1">
          <a:spLocks noChangeArrowheads="1"/>
        </xdr:cNvSpPr>
      </xdr:nvSpPr>
      <xdr:spPr bwMode="auto">
        <a:xfrm>
          <a:off x="1257300" y="85724"/>
          <a:ext cx="5133975" cy="5524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s-ES" sz="1100" b="1" i="0" u="none" strike="noStrike" baseline="0">
              <a:solidFill>
                <a:srgbClr val="FF0000"/>
              </a:solidFill>
              <a:latin typeface="Arial"/>
              <a:cs typeface="Arial"/>
            </a:rPr>
            <a:t>COOPERATIVA NATIVA LTDA.</a:t>
          </a:r>
        </a:p>
        <a:p>
          <a:pPr algn="ctr" rtl="0">
            <a:defRPr sz="1000"/>
          </a:pPr>
          <a:r>
            <a:rPr lang="es-ES" sz="1100" b="1" i="0" u="none" strike="noStrike" baseline="0">
              <a:solidFill>
                <a:srgbClr val="FF0000"/>
              </a:solidFill>
              <a:latin typeface="Arial"/>
              <a:cs typeface="Arial"/>
            </a:rPr>
            <a:t>SIMULACION DE PRÉSTAMOS</a:t>
          </a:r>
          <a:br>
            <a:rPr lang="es-ES" sz="1100" b="1" i="0" u="none" strike="noStrike" baseline="0">
              <a:solidFill>
                <a:srgbClr val="FF0000"/>
              </a:solidFill>
              <a:latin typeface="Arial"/>
              <a:cs typeface="Arial"/>
            </a:rPr>
          </a:br>
          <a:r>
            <a:rPr lang="es-ES" sz="1100" b="1" i="0" u="none" strike="noStrike" baseline="0">
              <a:solidFill>
                <a:srgbClr val="FF0000"/>
              </a:solidFill>
              <a:latin typeface="Arial"/>
              <a:cs typeface="Arial"/>
            </a:rPr>
            <a:t>AMORTIZACION SISTEMA FRANCÉS</a:t>
          </a:r>
          <a:endParaRPr lang="es-ES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295275</xdr:colOff>
          <xdr:row>10</xdr:row>
          <xdr:rowOff>123825</xdr:rowOff>
        </xdr:from>
        <xdr:to>
          <xdr:col>6</xdr:col>
          <xdr:colOff>438150</xdr:colOff>
          <xdr:row>12</xdr:row>
          <xdr:rowOff>133350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A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V77"/>
  <sheetViews>
    <sheetView tabSelected="1" workbookViewId="0">
      <selection activeCell="E9" sqref="E9"/>
    </sheetView>
  </sheetViews>
  <sheetFormatPr baseColWidth="10" defaultRowHeight="15" x14ac:dyDescent="0.25"/>
  <cols>
    <col min="1" max="1" width="2.42578125" customWidth="1"/>
    <col min="2" max="2" width="6.7109375" bestFit="1" customWidth="1"/>
    <col min="3" max="3" width="10.7109375" bestFit="1" customWidth="1"/>
    <col min="4" max="4" width="19.140625" customWidth="1"/>
    <col min="5" max="5" width="13.85546875" customWidth="1"/>
    <col min="6" max="6" width="13.28515625" bestFit="1" customWidth="1"/>
    <col min="7" max="7" width="13.5703125" bestFit="1" customWidth="1"/>
    <col min="8" max="8" width="17.85546875" customWidth="1"/>
    <col min="9" max="9" width="15.42578125" customWidth="1"/>
    <col min="10" max="10" width="15.7109375" customWidth="1"/>
    <col min="11" max="18" width="15.7109375" hidden="1" customWidth="1"/>
    <col min="19" max="25" width="15.7109375" customWidth="1"/>
  </cols>
  <sheetData>
    <row r="1" spans="1:48" ht="15.75" thickBot="1" x14ac:dyDescent="0.3"/>
    <row r="2" spans="1:48" x14ac:dyDescent="0.25">
      <c r="A2" s="1"/>
      <c r="B2" s="21"/>
      <c r="C2" s="22"/>
      <c r="D2" s="23"/>
      <c r="E2" s="23"/>
      <c r="F2" s="23"/>
      <c r="G2" s="23"/>
      <c r="H2" s="23"/>
      <c r="I2" s="2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ht="15.75" x14ac:dyDescent="0.25">
      <c r="A3" s="1"/>
      <c r="B3" s="47"/>
      <c r="C3" s="48"/>
      <c r="D3" s="48"/>
      <c r="E3" s="48"/>
      <c r="F3" s="48"/>
      <c r="G3" s="48"/>
      <c r="H3" s="48"/>
      <c r="I3" s="49"/>
      <c r="J3" s="1"/>
      <c r="K3" s="1"/>
      <c r="L3" s="1"/>
      <c r="M3" s="50" t="s">
        <v>0</v>
      </c>
      <c r="N3" s="51"/>
      <c r="O3" s="51"/>
      <c r="P3" s="51"/>
      <c r="Q3" s="51"/>
      <c r="R3" s="40"/>
      <c r="S3" s="2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 x14ac:dyDescent="0.25">
      <c r="A4" s="1"/>
      <c r="B4" s="25"/>
      <c r="C4" s="26"/>
      <c r="D4" s="27"/>
      <c r="E4" s="27"/>
      <c r="F4" s="27"/>
      <c r="G4" s="27"/>
      <c r="H4" s="27"/>
      <c r="I4" s="28"/>
      <c r="J4" s="1"/>
      <c r="K4" s="1"/>
      <c r="L4" s="1"/>
      <c r="M4" s="41"/>
      <c r="N4" s="41"/>
      <c r="O4" s="41"/>
      <c r="P4" s="41"/>
      <c r="Q4" s="41"/>
      <c r="R4" s="4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x14ac:dyDescent="0.25">
      <c r="A5" s="1"/>
      <c r="B5" s="25"/>
      <c r="C5" s="26"/>
      <c r="D5" s="27"/>
      <c r="E5" s="27"/>
      <c r="F5" s="27"/>
      <c r="G5" s="27"/>
      <c r="H5" s="27"/>
      <c r="I5" s="28"/>
      <c r="J5" s="1"/>
      <c r="K5" s="1"/>
      <c r="L5" s="1"/>
      <c r="M5" s="41"/>
      <c r="N5" s="41"/>
      <c r="O5" s="41"/>
      <c r="P5" s="41"/>
      <c r="Q5" s="41"/>
      <c r="R5" s="4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x14ac:dyDescent="0.25">
      <c r="A6" s="1"/>
      <c r="B6" s="25"/>
      <c r="C6" s="52" t="s">
        <v>33</v>
      </c>
      <c r="D6" s="53"/>
      <c r="E6" s="4">
        <f ca="1">TODAY()</f>
        <v>46126</v>
      </c>
      <c r="F6" s="27" t="s">
        <v>35</v>
      </c>
      <c r="G6" s="27"/>
      <c r="H6" s="45" t="s">
        <v>1</v>
      </c>
      <c r="I6" s="46"/>
      <c r="J6" s="1"/>
      <c r="K6" s="1"/>
      <c r="L6" s="1"/>
      <c r="M6" s="41" t="s">
        <v>2</v>
      </c>
      <c r="N6" s="41" t="s">
        <v>3</v>
      </c>
      <c r="O6" s="41">
        <v>1</v>
      </c>
      <c r="P6" s="41">
        <v>1</v>
      </c>
      <c r="Q6" s="41" t="s">
        <v>4</v>
      </c>
      <c r="R6" s="42">
        <v>12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x14ac:dyDescent="0.25">
      <c r="A7" s="1"/>
      <c r="B7" s="25"/>
      <c r="C7" s="52" t="s">
        <v>34</v>
      </c>
      <c r="D7" s="53"/>
      <c r="E7" s="43">
        <v>6000000</v>
      </c>
      <c r="F7" s="27" t="s">
        <v>35</v>
      </c>
      <c r="G7" s="27"/>
      <c r="H7" s="5" t="s">
        <v>5</v>
      </c>
      <c r="I7" s="29">
        <f>E7</f>
        <v>6000000</v>
      </c>
      <c r="J7" s="20"/>
      <c r="K7" s="1"/>
      <c r="L7" s="1"/>
      <c r="M7" s="41" t="s">
        <v>6</v>
      </c>
      <c r="N7" s="41" t="s">
        <v>7</v>
      </c>
      <c r="O7" s="41">
        <v>12</v>
      </c>
      <c r="P7" s="41">
        <v>2</v>
      </c>
      <c r="Q7" s="41" t="s">
        <v>8</v>
      </c>
      <c r="R7" s="42">
        <v>24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x14ac:dyDescent="0.25">
      <c r="A8" s="1"/>
      <c r="B8" s="25"/>
      <c r="C8" s="52" t="s">
        <v>9</v>
      </c>
      <c r="D8" s="53"/>
      <c r="E8" s="39" t="s">
        <v>6</v>
      </c>
      <c r="F8" s="27" t="s">
        <v>35</v>
      </c>
      <c r="G8" s="27"/>
      <c r="H8" s="19" t="s">
        <v>10</v>
      </c>
      <c r="I8" s="29">
        <f>D17</f>
        <v>0</v>
      </c>
      <c r="J8" s="1"/>
      <c r="K8" s="1"/>
      <c r="L8" s="1"/>
      <c r="M8" s="41" t="s">
        <v>11</v>
      </c>
      <c r="N8" s="41" t="s">
        <v>12</v>
      </c>
      <c r="O8" s="41">
        <v>2</v>
      </c>
      <c r="P8" s="41">
        <v>4</v>
      </c>
      <c r="Q8" s="41" t="s">
        <v>13</v>
      </c>
      <c r="R8" s="42">
        <v>36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x14ac:dyDescent="0.25">
      <c r="A9" s="1"/>
      <c r="B9" s="25"/>
      <c r="C9" s="52" t="str">
        <f>CONCATENATE("PLAZO EN ",LOOKUP(E8,M6:M9,N6:N9))</f>
        <v>PLAZO EN MESES</v>
      </c>
      <c r="D9" s="53"/>
      <c r="E9" s="6">
        <v>36</v>
      </c>
      <c r="F9" s="27" t="s">
        <v>35</v>
      </c>
      <c r="G9" s="27"/>
      <c r="H9" s="19" t="s">
        <v>14</v>
      </c>
      <c r="I9" s="29">
        <f ca="1">SUM(INTERESES)</f>
        <v>3438471.2701676232</v>
      </c>
      <c r="J9" s="1"/>
      <c r="K9" s="1"/>
      <c r="L9" s="1"/>
      <c r="M9" s="41" t="s">
        <v>15</v>
      </c>
      <c r="N9" s="41" t="s">
        <v>16</v>
      </c>
      <c r="O9" s="41">
        <v>4</v>
      </c>
      <c r="P9" s="41">
        <v>12</v>
      </c>
      <c r="Q9" s="41" t="s">
        <v>17</v>
      </c>
      <c r="R9" s="42">
        <v>48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x14ac:dyDescent="0.25">
      <c r="A10" s="1"/>
      <c r="B10" s="25"/>
      <c r="C10" s="52" t="s">
        <v>18</v>
      </c>
      <c r="D10" s="53"/>
      <c r="E10" s="44">
        <v>2.6880000000000001E-2</v>
      </c>
      <c r="F10" s="27" t="s">
        <v>35</v>
      </c>
      <c r="G10" s="27"/>
      <c r="H10" s="5" t="s">
        <v>19</v>
      </c>
      <c r="I10" s="29">
        <f ca="1">SUM(iva)</f>
        <v>722078.96673520084</v>
      </c>
      <c r="J10" s="1"/>
      <c r="K10" s="1"/>
      <c r="L10" s="1"/>
      <c r="M10" s="41"/>
      <c r="N10" s="41"/>
      <c r="O10" s="41"/>
      <c r="P10" s="41"/>
      <c r="Q10" s="41"/>
      <c r="R10" s="42">
        <v>60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x14ac:dyDescent="0.25">
      <c r="A11" s="1"/>
      <c r="B11" s="25"/>
      <c r="C11" s="52" t="s">
        <v>20</v>
      </c>
      <c r="D11" s="53"/>
      <c r="E11" s="7">
        <f>E10*12</f>
        <v>0.32256000000000001</v>
      </c>
      <c r="F11" s="27"/>
      <c r="G11" s="27"/>
      <c r="H11" s="8" t="s">
        <v>21</v>
      </c>
      <c r="I11" s="30">
        <f ca="1">SUM(I7:I10)</f>
        <v>10160550.236902824</v>
      </c>
      <c r="J11" s="1"/>
      <c r="K11" s="1"/>
      <c r="L11" s="1"/>
      <c r="M11" s="41"/>
      <c r="N11" s="41" t="s">
        <v>22</v>
      </c>
      <c r="O11" s="41"/>
      <c r="P11" s="41">
        <f>LOOKUP(E8,M6:M9,O6:O9)</f>
        <v>12</v>
      </c>
      <c r="Q11" s="41"/>
      <c r="R11" s="4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x14ac:dyDescent="0.25">
      <c r="A12" s="1"/>
      <c r="B12" s="25"/>
      <c r="C12" s="52" t="s">
        <v>23</v>
      </c>
      <c r="D12" s="53"/>
      <c r="E12" s="10">
        <v>0</v>
      </c>
      <c r="F12" s="27"/>
      <c r="G12" s="27"/>
      <c r="H12" s="45" t="s">
        <v>24</v>
      </c>
      <c r="I12" s="4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ht="15.75" thickBot="1" x14ac:dyDescent="0.3">
      <c r="A13" s="1"/>
      <c r="B13" s="25"/>
      <c r="C13" s="52" t="s">
        <v>25</v>
      </c>
      <c r="D13" s="53"/>
      <c r="E13" s="11">
        <v>0</v>
      </c>
      <c r="F13" s="27"/>
      <c r="G13" s="27"/>
      <c r="H13" s="19" t="s">
        <v>26</v>
      </c>
      <c r="I13" s="31">
        <f ca="1">IRR(PAGOS,E11/P11)</f>
        <v>3.252480000000002E-2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x14ac:dyDescent="0.25">
      <c r="A14" s="1"/>
      <c r="B14" s="25"/>
      <c r="C14" s="52"/>
      <c r="D14" s="53"/>
      <c r="E14" s="12"/>
      <c r="F14" s="12"/>
      <c r="G14" s="27"/>
      <c r="H14" s="5" t="s">
        <v>27</v>
      </c>
      <c r="I14" s="31">
        <f ca="1">(1+I13)^P11-1</f>
        <v>0.46826991518457728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x14ac:dyDescent="0.25">
      <c r="A15" s="1"/>
      <c r="B15" s="25"/>
      <c r="C15" s="26"/>
      <c r="D15" s="27"/>
      <c r="E15" s="27"/>
      <c r="F15" s="27"/>
      <c r="G15" s="27"/>
      <c r="H15" s="27"/>
      <c r="I15" s="2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x14ac:dyDescent="0.25">
      <c r="A16" s="1"/>
      <c r="B16" s="32" t="str">
        <f>LOOKUP(E8,M6:M9,N6:N9)</f>
        <v>MESES</v>
      </c>
      <c r="C16" s="13" t="s">
        <v>28</v>
      </c>
      <c r="D16" s="13" t="s">
        <v>10</v>
      </c>
      <c r="E16" s="13" t="s">
        <v>14</v>
      </c>
      <c r="F16" s="13" t="s">
        <v>19</v>
      </c>
      <c r="G16" s="13" t="s">
        <v>29</v>
      </c>
      <c r="H16" s="13" t="s">
        <v>30</v>
      </c>
      <c r="I16" s="33" t="s">
        <v>31</v>
      </c>
      <c r="J16" s="14"/>
      <c r="K16" s="14" t="s">
        <v>32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8" x14ac:dyDescent="0.25">
      <c r="A17" s="1"/>
      <c r="B17" s="3">
        <v>0</v>
      </c>
      <c r="C17" s="15">
        <f ca="1">E6</f>
        <v>46126</v>
      </c>
      <c r="D17" s="16">
        <f>E7*E12+E13</f>
        <v>0</v>
      </c>
      <c r="E17" s="16"/>
      <c r="F17" s="16"/>
      <c r="G17" s="16"/>
      <c r="H17" s="16">
        <f>D17+E17+G17</f>
        <v>0</v>
      </c>
      <c r="I17" s="34">
        <f>E7</f>
        <v>6000000</v>
      </c>
      <c r="J17" s="17"/>
      <c r="K17" s="17">
        <f>-E7+H17</f>
        <v>-6000000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8" x14ac:dyDescent="0.25">
      <c r="A18" s="1"/>
      <c r="B18" s="3">
        <v>1</v>
      </c>
      <c r="C18" s="15">
        <f t="shared" ref="C18:C77" ca="1" si="0">EDATE(C17,12/$P$11)</f>
        <v>46156</v>
      </c>
      <c r="D18" s="16"/>
      <c r="E18" s="16">
        <f>IPMT($E$11/$P$11,(B18),$E$9,-$E$7)</f>
        <v>161280</v>
      </c>
      <c r="F18" s="18">
        <f>E18*0.21</f>
        <v>33868.799999999996</v>
      </c>
      <c r="G18" s="16">
        <f t="shared" ref="G18:G77" si="1">PPMT($E$11/$P$11,B18,$E$9,-$E$7)</f>
        <v>100899.75750465615</v>
      </c>
      <c r="H18" s="16">
        <f>D18+E18+F18+G18</f>
        <v>296048.55750465614</v>
      </c>
      <c r="I18" s="34">
        <f>I17-G18</f>
        <v>5899100.242495344</v>
      </c>
      <c r="J18" s="17"/>
      <c r="K18" s="17">
        <f>H18</f>
        <v>296048.55750465614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8" x14ac:dyDescent="0.25">
      <c r="A19" s="1"/>
      <c r="B19" s="3">
        <v>2</v>
      </c>
      <c r="C19" s="15">
        <f t="shared" ca="1" si="0"/>
        <v>46187</v>
      </c>
      <c r="D19" s="16"/>
      <c r="E19" s="16">
        <f t="shared" ref="E19:E77" si="2">IPMT($E$11/$P$11,(B19),$E$9,-$E$7)</f>
        <v>158567.81451827483</v>
      </c>
      <c r="F19" s="18">
        <f t="shared" ref="F19:F77" si="3">E19*0.21</f>
        <v>33299.241048837714</v>
      </c>
      <c r="G19" s="16">
        <f t="shared" si="1"/>
        <v>103611.94298638131</v>
      </c>
      <c r="H19" s="16">
        <f t="shared" ref="H19:H77" si="4">D19+E19+F19+G19</f>
        <v>295478.99855349388</v>
      </c>
      <c r="I19" s="34">
        <f t="shared" ref="I19:I35" si="5">I18-G19</f>
        <v>5795488.2995089628</v>
      </c>
      <c r="J19" s="17"/>
      <c r="K19" s="17">
        <f t="shared" ref="K19:K77" si="6">H19</f>
        <v>295478.99855349388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8" x14ac:dyDescent="0.25">
      <c r="A20" s="1"/>
      <c r="B20" s="3">
        <v>3</v>
      </c>
      <c r="C20" s="15">
        <f t="shared" ca="1" si="0"/>
        <v>46217</v>
      </c>
      <c r="D20" s="16"/>
      <c r="E20" s="16">
        <f t="shared" si="2"/>
        <v>155782.72549080092</v>
      </c>
      <c r="F20" s="18">
        <f t="shared" si="3"/>
        <v>32714.372353068193</v>
      </c>
      <c r="G20" s="16">
        <f t="shared" si="1"/>
        <v>106397.03201385523</v>
      </c>
      <c r="H20" s="16">
        <f t="shared" si="4"/>
        <v>294894.12985772436</v>
      </c>
      <c r="I20" s="34">
        <f t="shared" si="5"/>
        <v>5689091.2674951078</v>
      </c>
      <c r="J20" s="17"/>
      <c r="K20" s="17">
        <f t="shared" si="6"/>
        <v>294894.12985772436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x14ac:dyDescent="0.25">
      <c r="A21" s="1"/>
      <c r="B21" s="3">
        <v>4</v>
      </c>
      <c r="C21" s="15">
        <f t="shared" ca="1" si="0"/>
        <v>46248</v>
      </c>
      <c r="D21" s="16"/>
      <c r="E21" s="16">
        <f t="shared" si="2"/>
        <v>152922.77327026852</v>
      </c>
      <c r="F21" s="18">
        <f t="shared" si="3"/>
        <v>32113.782386756386</v>
      </c>
      <c r="G21" s="16">
        <f t="shared" si="1"/>
        <v>109256.98423438768</v>
      </c>
      <c r="H21" s="16">
        <f t="shared" si="4"/>
        <v>294293.5398914126</v>
      </c>
      <c r="I21" s="34">
        <f t="shared" si="5"/>
        <v>5579834.2832607199</v>
      </c>
      <c r="J21" s="17"/>
      <c r="K21" s="17">
        <f t="shared" si="6"/>
        <v>294293.5398914126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1:48" x14ac:dyDescent="0.25">
      <c r="A22" s="1"/>
      <c r="B22" s="3">
        <v>5</v>
      </c>
      <c r="C22" s="15">
        <f t="shared" ca="1" si="0"/>
        <v>46279</v>
      </c>
      <c r="D22" s="16"/>
      <c r="E22" s="16">
        <f t="shared" si="2"/>
        <v>149985.94553404814</v>
      </c>
      <c r="F22" s="18">
        <f t="shared" si="3"/>
        <v>31497.048562150107</v>
      </c>
      <c r="G22" s="16">
        <f t="shared" si="1"/>
        <v>112193.81197060802</v>
      </c>
      <c r="H22" s="16">
        <f t="shared" si="4"/>
        <v>293676.80606680625</v>
      </c>
      <c r="I22" s="34">
        <f t="shared" si="5"/>
        <v>5467640.4712901115</v>
      </c>
      <c r="J22" s="17"/>
      <c r="K22" s="17">
        <f t="shared" si="6"/>
        <v>293676.80606680625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x14ac:dyDescent="0.25">
      <c r="A23" s="1"/>
      <c r="B23" s="3">
        <v>6</v>
      </c>
      <c r="C23" s="15">
        <f t="shared" ca="1" si="0"/>
        <v>46309</v>
      </c>
      <c r="D23" s="16"/>
      <c r="E23" s="16">
        <f t="shared" si="2"/>
        <v>146970.17586827819</v>
      </c>
      <c r="F23" s="18">
        <f t="shared" si="3"/>
        <v>30863.736932338419</v>
      </c>
      <c r="G23" s="16">
        <f t="shared" si="1"/>
        <v>115209.58163637794</v>
      </c>
      <c r="H23" s="16">
        <f t="shared" si="4"/>
        <v>293043.49443699454</v>
      </c>
      <c r="I23" s="34">
        <f t="shared" si="5"/>
        <v>5352430.8896537339</v>
      </c>
      <c r="J23" s="17"/>
      <c r="K23" s="17">
        <f t="shared" si="6"/>
        <v>293043.49443699454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 x14ac:dyDescent="0.25">
      <c r="A24" s="1"/>
      <c r="B24" s="3">
        <v>7</v>
      </c>
      <c r="C24" s="15">
        <f t="shared" ca="1" si="0"/>
        <v>46340</v>
      </c>
      <c r="D24" s="16"/>
      <c r="E24" s="16">
        <f t="shared" si="2"/>
        <v>143873.34231389232</v>
      </c>
      <c r="F24" s="18">
        <f t="shared" si="3"/>
        <v>30213.401885917388</v>
      </c>
      <c r="G24" s="16">
        <f t="shared" si="1"/>
        <v>118306.4151907638</v>
      </c>
      <c r="H24" s="16">
        <f t="shared" si="4"/>
        <v>292393.15939057351</v>
      </c>
      <c r="I24" s="34">
        <f t="shared" si="5"/>
        <v>5234124.4744629702</v>
      </c>
      <c r="J24" s="17"/>
      <c r="K24" s="17">
        <f t="shared" si="6"/>
        <v>292393.15939057351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x14ac:dyDescent="0.25">
      <c r="A25" s="1"/>
      <c r="B25" s="3">
        <v>8</v>
      </c>
      <c r="C25" s="15">
        <f t="shared" ca="1" si="0"/>
        <v>46370</v>
      </c>
      <c r="D25" s="16"/>
      <c r="E25" s="16">
        <f t="shared" si="2"/>
        <v>140693.26587356461</v>
      </c>
      <c r="F25" s="18">
        <f t="shared" si="3"/>
        <v>29545.585833448567</v>
      </c>
      <c r="G25" s="16">
        <f t="shared" si="1"/>
        <v>121486.49163109153</v>
      </c>
      <c r="H25" s="16">
        <f t="shared" si="4"/>
        <v>291725.34333810472</v>
      </c>
      <c r="I25" s="34">
        <f t="shared" si="5"/>
        <v>5112637.9828318786</v>
      </c>
      <c r="J25" s="17"/>
      <c r="K25" s="17">
        <f t="shared" si="6"/>
        <v>291725.34333810472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1:48" x14ac:dyDescent="0.25">
      <c r="A26" s="1"/>
      <c r="B26" s="3">
        <v>9</v>
      </c>
      <c r="C26" s="15">
        <f t="shared" ca="1" si="0"/>
        <v>46401</v>
      </c>
      <c r="D26" s="16"/>
      <c r="E26" s="16">
        <f t="shared" si="2"/>
        <v>137427.70897852088</v>
      </c>
      <c r="F26" s="18">
        <f t="shared" si="3"/>
        <v>28859.818885489385</v>
      </c>
      <c r="G26" s="16">
        <f t="shared" si="1"/>
        <v>124752.04852613527</v>
      </c>
      <c r="H26" s="16">
        <f t="shared" si="4"/>
        <v>291039.57639014558</v>
      </c>
      <c r="I26" s="34">
        <f t="shared" si="5"/>
        <v>4987885.9343057433</v>
      </c>
      <c r="J26" s="17"/>
      <c r="K26" s="17">
        <f t="shared" si="6"/>
        <v>291039.57639014558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 x14ac:dyDescent="0.25">
      <c r="A27" s="1"/>
      <c r="B27" s="3">
        <v>10</v>
      </c>
      <c r="C27" s="15">
        <f t="shared" ca="1" si="0"/>
        <v>46432</v>
      </c>
      <c r="D27" s="16"/>
      <c r="E27" s="16">
        <f t="shared" si="2"/>
        <v>134074.37391413836</v>
      </c>
      <c r="F27" s="18">
        <f t="shared" si="3"/>
        <v>28155.618521969052</v>
      </c>
      <c r="G27" s="16">
        <f t="shared" si="1"/>
        <v>128105.3835905178</v>
      </c>
      <c r="H27" s="16">
        <f t="shared" si="4"/>
        <v>290335.37602662522</v>
      </c>
      <c r="I27" s="34">
        <f t="shared" si="5"/>
        <v>4859780.5507152257</v>
      </c>
      <c r="J27" s="17"/>
      <c r="K27" s="17">
        <f t="shared" si="6"/>
        <v>290335.37602662522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 spans="1:48" x14ac:dyDescent="0.25">
      <c r="A28" s="1"/>
      <c r="B28" s="3">
        <v>11</v>
      </c>
      <c r="C28" s="15">
        <f t="shared" ca="1" si="0"/>
        <v>46460</v>
      </c>
      <c r="D28" s="16"/>
      <c r="E28" s="16">
        <f t="shared" si="2"/>
        <v>130630.90120322525</v>
      </c>
      <c r="F28" s="18">
        <f t="shared" si="3"/>
        <v>27432.4892526773</v>
      </c>
      <c r="G28" s="16">
        <f t="shared" si="1"/>
        <v>131548.85630143087</v>
      </c>
      <c r="H28" s="16">
        <f t="shared" si="4"/>
        <v>289612.2467573334</v>
      </c>
      <c r="I28" s="34">
        <f t="shared" si="5"/>
        <v>4728231.6944137951</v>
      </c>
      <c r="J28" s="17"/>
      <c r="K28" s="17">
        <f t="shared" si="6"/>
        <v>289612.2467573334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x14ac:dyDescent="0.25">
      <c r="A29" s="1"/>
      <c r="B29" s="3">
        <v>12</v>
      </c>
      <c r="C29" s="15">
        <f t="shared" ca="1" si="0"/>
        <v>46491</v>
      </c>
      <c r="D29" s="16"/>
      <c r="E29" s="16">
        <f t="shared" si="2"/>
        <v>127094.86794584277</v>
      </c>
      <c r="F29" s="18">
        <f t="shared" si="3"/>
        <v>26689.922268626979</v>
      </c>
      <c r="G29" s="16">
        <f t="shared" si="1"/>
        <v>135084.88955881339</v>
      </c>
      <c r="H29" s="16">
        <f t="shared" si="4"/>
        <v>288869.67977328313</v>
      </c>
      <c r="I29" s="34">
        <f t="shared" si="5"/>
        <v>4593146.8048549816</v>
      </c>
      <c r="J29" s="17"/>
      <c r="K29" s="17">
        <f t="shared" si="6"/>
        <v>288869.67977328313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 spans="1:48" x14ac:dyDescent="0.25">
      <c r="A30" s="1"/>
      <c r="B30" s="3">
        <v>13</v>
      </c>
      <c r="C30" s="15">
        <f t="shared" ca="1" si="0"/>
        <v>46521</v>
      </c>
      <c r="D30" s="16"/>
      <c r="E30" s="16">
        <f t="shared" si="2"/>
        <v>123463.78611450185</v>
      </c>
      <c r="F30" s="18">
        <f t="shared" si="3"/>
        <v>25927.395084045387</v>
      </c>
      <c r="G30" s="16">
        <f t="shared" si="1"/>
        <v>138715.97139015427</v>
      </c>
      <c r="H30" s="16">
        <f t="shared" si="4"/>
        <v>288107.15258870152</v>
      </c>
      <c r="I30" s="34">
        <f t="shared" si="5"/>
        <v>4454430.8334648274</v>
      </c>
      <c r="J30" s="17"/>
      <c r="K30" s="17">
        <f t="shared" si="6"/>
        <v>288107.15258870152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x14ac:dyDescent="0.25">
      <c r="A31" s="1"/>
      <c r="B31" s="3">
        <v>14</v>
      </c>
      <c r="C31" s="15">
        <f t="shared" ca="1" si="0"/>
        <v>46552</v>
      </c>
      <c r="D31" s="16"/>
      <c r="E31" s="16">
        <f t="shared" si="2"/>
        <v>119735.10080353454</v>
      </c>
      <c r="F31" s="18">
        <f t="shared" si="3"/>
        <v>25144.371168742255</v>
      </c>
      <c r="G31" s="16">
        <f t="shared" si="1"/>
        <v>142444.6567011216</v>
      </c>
      <c r="H31" s="16">
        <f t="shared" si="4"/>
        <v>287324.1286733984</v>
      </c>
      <c r="I31" s="34">
        <f t="shared" si="5"/>
        <v>4311986.1767637059</v>
      </c>
      <c r="J31" s="17"/>
      <c r="K31" s="17">
        <f t="shared" si="6"/>
        <v>287324.1286733984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 spans="1:48" x14ac:dyDescent="0.25">
      <c r="A32" s="1"/>
      <c r="B32" s="3">
        <v>15</v>
      </c>
      <c r="C32" s="15">
        <f t="shared" ca="1" si="0"/>
        <v>46582</v>
      </c>
      <c r="D32" s="16"/>
      <c r="E32" s="16">
        <f t="shared" si="2"/>
        <v>115906.18843140837</v>
      </c>
      <c r="F32" s="18">
        <f t="shared" si="3"/>
        <v>24340.299570595758</v>
      </c>
      <c r="G32" s="16">
        <f t="shared" si="1"/>
        <v>146273.56907324778</v>
      </c>
      <c r="H32" s="16">
        <f t="shared" si="4"/>
        <v>286520.05707525194</v>
      </c>
      <c r="I32" s="34">
        <f t="shared" si="5"/>
        <v>4165712.6076904582</v>
      </c>
      <c r="J32" s="17"/>
      <c r="K32" s="17">
        <f t="shared" si="6"/>
        <v>286520.05707525194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 spans="1:48" x14ac:dyDescent="0.25">
      <c r="A33" s="1"/>
      <c r="B33" s="3">
        <v>16</v>
      </c>
      <c r="C33" s="15">
        <f t="shared" ca="1" si="0"/>
        <v>46613</v>
      </c>
      <c r="D33" s="16"/>
      <c r="E33" s="16">
        <f t="shared" si="2"/>
        <v>111974.35489471948</v>
      </c>
      <c r="F33" s="18">
        <f t="shared" si="3"/>
        <v>23514.614527891088</v>
      </c>
      <c r="G33" s="16">
        <f t="shared" si="1"/>
        <v>150205.40260993669</v>
      </c>
      <c r="H33" s="16">
        <f t="shared" si="4"/>
        <v>285694.37203254725</v>
      </c>
      <c r="I33" s="34">
        <f t="shared" si="5"/>
        <v>4015507.2050805213</v>
      </c>
      <c r="J33" s="17"/>
      <c r="K33" s="17">
        <f t="shared" si="6"/>
        <v>285694.37203254725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 spans="1:48" x14ac:dyDescent="0.25">
      <c r="A34" s="1"/>
      <c r="B34" s="3">
        <v>17</v>
      </c>
      <c r="C34" s="15">
        <f t="shared" ca="1" si="0"/>
        <v>46644</v>
      </c>
      <c r="D34" s="16"/>
      <c r="E34" s="16">
        <f t="shared" si="2"/>
        <v>107936.83367256439</v>
      </c>
      <c r="F34" s="18">
        <f t="shared" si="3"/>
        <v>22666.73507123852</v>
      </c>
      <c r="G34" s="16">
        <f t="shared" si="1"/>
        <v>154242.92383209174</v>
      </c>
      <c r="H34" s="16">
        <f t="shared" si="4"/>
        <v>284846.49257589463</v>
      </c>
      <c r="I34" s="34">
        <f t="shared" si="5"/>
        <v>3861264.2812484298</v>
      </c>
      <c r="J34" s="17"/>
      <c r="K34" s="17">
        <f t="shared" si="6"/>
        <v>284846.49257589463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 spans="1:48" x14ac:dyDescent="0.25">
      <c r="A35" s="1"/>
      <c r="B35" s="3">
        <v>18</v>
      </c>
      <c r="C35" s="15">
        <f t="shared" ca="1" si="0"/>
        <v>46674</v>
      </c>
      <c r="D35" s="16"/>
      <c r="E35" s="16">
        <f t="shared" si="2"/>
        <v>103790.78387995776</v>
      </c>
      <c r="F35" s="18">
        <f t="shared" si="3"/>
        <v>21796.064614791128</v>
      </c>
      <c r="G35" s="16">
        <f t="shared" si="1"/>
        <v>158388.97362469841</v>
      </c>
      <c r="H35" s="16">
        <f t="shared" si="4"/>
        <v>283975.82211944729</v>
      </c>
      <c r="I35" s="34">
        <f t="shared" si="5"/>
        <v>3702875.3076237314</v>
      </c>
      <c r="J35" s="17"/>
      <c r="K35" s="17">
        <f t="shared" si="6"/>
        <v>283975.82211944729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1:48" x14ac:dyDescent="0.25">
      <c r="A36" s="1"/>
      <c r="B36" s="3">
        <v>19</v>
      </c>
      <c r="C36" s="15">
        <f t="shared" ca="1" si="0"/>
        <v>46705</v>
      </c>
      <c r="D36" s="16"/>
      <c r="E36" s="16">
        <f t="shared" si="2"/>
        <v>99533.288268925869</v>
      </c>
      <c r="F36" s="18">
        <f t="shared" si="3"/>
        <v>20901.990536474434</v>
      </c>
      <c r="G36" s="16">
        <f t="shared" si="1"/>
        <v>162646.4692357303</v>
      </c>
      <c r="H36" s="16">
        <f t="shared" si="4"/>
        <v>283081.7480411306</v>
      </c>
      <c r="I36" s="34">
        <f>I35-G36</f>
        <v>3540228.8383880011</v>
      </c>
      <c r="J36" s="17"/>
      <c r="K36" s="17">
        <f t="shared" si="6"/>
        <v>283081.7480411306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 spans="1:48" x14ac:dyDescent="0.25">
      <c r="A37" s="1"/>
      <c r="B37" s="3">
        <v>20</v>
      </c>
      <c r="C37" s="15">
        <f t="shared" ca="1" si="0"/>
        <v>46735</v>
      </c>
      <c r="D37" s="16"/>
      <c r="E37" s="16">
        <f t="shared" si="2"/>
        <v>95161.351175869422</v>
      </c>
      <c r="F37" s="18">
        <f t="shared" si="3"/>
        <v>19983.883746932577</v>
      </c>
      <c r="G37" s="16">
        <f t="shared" si="1"/>
        <v>167018.40632878675</v>
      </c>
      <c r="H37" s="16">
        <f t="shared" si="4"/>
        <v>282163.64125158876</v>
      </c>
      <c r="I37" s="34">
        <f t="shared" ref="I37:I77" si="7">I36-G37</f>
        <v>3373210.4320592145</v>
      </c>
      <c r="J37" s="17"/>
      <c r="K37" s="17">
        <f t="shared" si="6"/>
        <v>282163.64125158876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 spans="1:48" x14ac:dyDescent="0.25">
      <c r="A38" s="1"/>
      <c r="B38" s="3">
        <v>21</v>
      </c>
      <c r="C38" s="15">
        <f t="shared" ca="1" si="0"/>
        <v>46766</v>
      </c>
      <c r="D38" s="16"/>
      <c r="E38" s="16">
        <f t="shared" si="2"/>
        <v>90671.896413751645</v>
      </c>
      <c r="F38" s="18">
        <f t="shared" si="3"/>
        <v>19041.098246887846</v>
      </c>
      <c r="G38" s="16">
        <f t="shared" si="1"/>
        <v>171507.86109090451</v>
      </c>
      <c r="H38" s="16">
        <f t="shared" si="4"/>
        <v>281220.855751544</v>
      </c>
      <c r="I38" s="34">
        <f t="shared" si="7"/>
        <v>3201702.5709683099</v>
      </c>
      <c r="J38" s="17"/>
      <c r="K38" s="17">
        <f t="shared" si="6"/>
        <v>281220.855751544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 spans="1:48" x14ac:dyDescent="0.25">
      <c r="A39" s="1"/>
      <c r="B39" s="3">
        <v>22</v>
      </c>
      <c r="C39" s="15">
        <f t="shared" ca="1" si="0"/>
        <v>46797</v>
      </c>
      <c r="D39" s="16"/>
      <c r="E39" s="16">
        <f t="shared" si="2"/>
        <v>86061.765107628133</v>
      </c>
      <c r="F39" s="18">
        <f t="shared" si="3"/>
        <v>18072.970672601907</v>
      </c>
      <c r="G39" s="16">
        <f t="shared" si="1"/>
        <v>176117.99239702805</v>
      </c>
      <c r="H39" s="16">
        <f t="shared" si="4"/>
        <v>280252.7281772581</v>
      </c>
      <c r="I39" s="34">
        <f t="shared" si="7"/>
        <v>3025584.5785712819</v>
      </c>
      <c r="J39" s="17"/>
      <c r="K39" s="17">
        <f t="shared" si="6"/>
        <v>280252.7281772581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 spans="1:48" x14ac:dyDescent="0.25">
      <c r="A40" s="1"/>
      <c r="B40" s="3">
        <v>23</v>
      </c>
      <c r="C40" s="15">
        <f t="shared" ca="1" si="0"/>
        <v>46826</v>
      </c>
      <c r="D40" s="16"/>
      <c r="E40" s="16">
        <f t="shared" si="2"/>
        <v>81327.713471996016</v>
      </c>
      <c r="F40" s="18">
        <f t="shared" si="3"/>
        <v>17078.819829119162</v>
      </c>
      <c r="G40" s="16">
        <f t="shared" si="1"/>
        <v>180852.04403266014</v>
      </c>
      <c r="H40" s="16">
        <f t="shared" si="4"/>
        <v>279258.57733377535</v>
      </c>
      <c r="I40" s="34">
        <f t="shared" si="7"/>
        <v>2844732.5345386215</v>
      </c>
      <c r="J40" s="17"/>
      <c r="K40" s="17">
        <f t="shared" si="6"/>
        <v>279258.57733377535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 spans="1:48" x14ac:dyDescent="0.25">
      <c r="A41" s="1"/>
      <c r="B41" s="3">
        <v>24</v>
      </c>
      <c r="C41" s="15">
        <f t="shared" ca="1" si="0"/>
        <v>46857</v>
      </c>
      <c r="D41" s="16"/>
      <c r="E41" s="16">
        <f t="shared" si="2"/>
        <v>76466.410528398119</v>
      </c>
      <c r="F41" s="18">
        <f t="shared" si="3"/>
        <v>16057.946210963604</v>
      </c>
      <c r="G41" s="16">
        <f t="shared" si="1"/>
        <v>185713.34697625804</v>
      </c>
      <c r="H41" s="16">
        <f t="shared" si="4"/>
        <v>278237.70371561975</v>
      </c>
      <c r="I41" s="34">
        <f t="shared" si="7"/>
        <v>2659019.1875623637</v>
      </c>
      <c r="J41" s="17"/>
      <c r="K41" s="17">
        <f t="shared" si="6"/>
        <v>278237.70371561975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 spans="1:48" x14ac:dyDescent="0.25">
      <c r="A42" s="1"/>
      <c r="B42" s="3">
        <v>25</v>
      </c>
      <c r="C42" s="15">
        <f t="shared" ca="1" si="0"/>
        <v>46887</v>
      </c>
      <c r="D42" s="16"/>
      <c r="E42" s="16">
        <f t="shared" si="2"/>
        <v>71474.435761676301</v>
      </c>
      <c r="F42" s="18">
        <f t="shared" si="3"/>
        <v>15009.631509952023</v>
      </c>
      <c r="G42" s="16">
        <f t="shared" si="1"/>
        <v>190705.32174297987</v>
      </c>
      <c r="H42" s="16">
        <f t="shared" si="4"/>
        <v>277189.38901460823</v>
      </c>
      <c r="I42" s="34">
        <f t="shared" si="7"/>
        <v>2468313.8658193839</v>
      </c>
      <c r="J42" s="17"/>
      <c r="K42" s="17">
        <f t="shared" si="6"/>
        <v>277189.38901460823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1:48" x14ac:dyDescent="0.25">
      <c r="A43" s="1"/>
      <c r="B43" s="3">
        <v>26</v>
      </c>
      <c r="C43" s="15">
        <f t="shared" ca="1" si="0"/>
        <v>46918</v>
      </c>
      <c r="D43" s="16"/>
      <c r="E43" s="16">
        <f t="shared" si="2"/>
        <v>66348.276713224972</v>
      </c>
      <c r="F43" s="18">
        <f t="shared" si="3"/>
        <v>13933.138109777243</v>
      </c>
      <c r="G43" s="16">
        <f t="shared" si="1"/>
        <v>195831.48079143118</v>
      </c>
      <c r="H43" s="16">
        <f t="shared" si="4"/>
        <v>276112.89561443339</v>
      </c>
      <c r="I43" s="34">
        <f t="shared" si="7"/>
        <v>2272482.3850279525</v>
      </c>
      <c r="J43" s="17"/>
      <c r="K43" s="17">
        <f t="shared" si="6"/>
        <v>276112.89561443339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</row>
    <row r="44" spans="1:48" x14ac:dyDescent="0.25">
      <c r="A44" s="1"/>
      <c r="B44" s="3">
        <v>27</v>
      </c>
      <c r="C44" s="15">
        <f t="shared" ca="1" si="0"/>
        <v>46948</v>
      </c>
      <c r="D44" s="16"/>
      <c r="E44" s="16">
        <f t="shared" si="2"/>
        <v>61084.326509551327</v>
      </c>
      <c r="F44" s="18">
        <f t="shared" si="3"/>
        <v>12827.708567005779</v>
      </c>
      <c r="G44" s="16">
        <f t="shared" si="1"/>
        <v>201095.43099510483</v>
      </c>
      <c r="H44" s="16">
        <f t="shared" si="4"/>
        <v>275007.46607166191</v>
      </c>
      <c r="I44" s="34">
        <f t="shared" si="7"/>
        <v>2071386.9540328477</v>
      </c>
      <c r="J44" s="17"/>
      <c r="K44" s="17">
        <f t="shared" si="6"/>
        <v>275007.46607166191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</row>
    <row r="45" spans="1:48" x14ac:dyDescent="0.25">
      <c r="A45" s="1"/>
      <c r="B45" s="3">
        <v>28</v>
      </c>
      <c r="C45" s="15">
        <f t="shared" ca="1" si="0"/>
        <v>46979</v>
      </c>
      <c r="D45" s="16"/>
      <c r="E45" s="16">
        <f t="shared" si="2"/>
        <v>55678.881324402908</v>
      </c>
      <c r="F45" s="18">
        <f t="shared" si="3"/>
        <v>11692.565078124609</v>
      </c>
      <c r="G45" s="16">
        <f t="shared" si="1"/>
        <v>206500.87618025325</v>
      </c>
      <c r="H45" s="16">
        <f t="shared" si="4"/>
        <v>273872.32258278079</v>
      </c>
      <c r="I45" s="34">
        <f t="shared" si="7"/>
        <v>1864886.0778525944</v>
      </c>
      <c r="J45" s="17"/>
      <c r="K45" s="17">
        <f t="shared" si="6"/>
        <v>273872.32258278079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 spans="1:48" x14ac:dyDescent="0.25">
      <c r="A46" s="1"/>
      <c r="B46" s="3">
        <v>29</v>
      </c>
      <c r="C46" s="15">
        <f t="shared" ca="1" si="0"/>
        <v>47010</v>
      </c>
      <c r="D46" s="16"/>
      <c r="E46" s="16">
        <f t="shared" si="2"/>
        <v>50128.137772677699</v>
      </c>
      <c r="F46" s="18">
        <f t="shared" si="3"/>
        <v>10526.908932262317</v>
      </c>
      <c r="G46" s="16">
        <f t="shared" si="1"/>
        <v>212051.61973197846</v>
      </c>
      <c r="H46" s="16">
        <f t="shared" si="4"/>
        <v>272706.66643691849</v>
      </c>
      <c r="I46" s="34">
        <f t="shared" si="7"/>
        <v>1652834.4581206159</v>
      </c>
      <c r="J46" s="17"/>
      <c r="K46" s="17">
        <f t="shared" si="6"/>
        <v>272706.66643691849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 spans="1:48" x14ac:dyDescent="0.25">
      <c r="A47" s="1"/>
      <c r="B47" s="3">
        <v>30</v>
      </c>
      <c r="C47" s="15">
        <f t="shared" ca="1" si="0"/>
        <v>47040</v>
      </c>
      <c r="D47" s="16"/>
      <c r="E47" s="16">
        <f t="shared" si="2"/>
        <v>44428.190234282112</v>
      </c>
      <c r="F47" s="18">
        <f t="shared" si="3"/>
        <v>9329.919949199244</v>
      </c>
      <c r="G47" s="16">
        <f t="shared" si="1"/>
        <v>217751.56727037407</v>
      </c>
      <c r="H47" s="16">
        <f t="shared" si="4"/>
        <v>271509.6774538554</v>
      </c>
      <c r="I47" s="34">
        <f t="shared" si="7"/>
        <v>1435082.8908502418</v>
      </c>
      <c r="J47" s="17"/>
      <c r="K47" s="17">
        <f t="shared" si="6"/>
        <v>271509.6774538554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 spans="1:48" x14ac:dyDescent="0.25">
      <c r="A48" s="1"/>
      <c r="B48" s="3">
        <v>31</v>
      </c>
      <c r="C48" s="15">
        <f t="shared" ca="1" si="0"/>
        <v>47071</v>
      </c>
      <c r="D48" s="16"/>
      <c r="E48" s="16">
        <f t="shared" si="2"/>
        <v>38575.028106054458</v>
      </c>
      <c r="F48" s="18">
        <f t="shared" si="3"/>
        <v>8100.7559022714358</v>
      </c>
      <c r="G48" s="16">
        <f t="shared" si="1"/>
        <v>223604.72939860172</v>
      </c>
      <c r="H48" s="16">
        <f t="shared" si="4"/>
        <v>270280.51340692758</v>
      </c>
      <c r="I48" s="34">
        <f t="shared" si="7"/>
        <v>1211478.1614516401</v>
      </c>
      <c r="J48" s="17"/>
      <c r="K48" s="17">
        <f t="shared" si="6"/>
        <v>270280.51340692758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1:48" x14ac:dyDescent="0.25">
      <c r="A49" s="1"/>
      <c r="B49" s="3">
        <v>32</v>
      </c>
      <c r="C49" s="15">
        <f t="shared" ca="1" si="0"/>
        <v>47101</v>
      </c>
      <c r="D49" s="16"/>
      <c r="E49" s="16">
        <f t="shared" si="2"/>
        <v>32564.532979820044</v>
      </c>
      <c r="F49" s="18">
        <f t="shared" si="3"/>
        <v>6838.5519257622091</v>
      </c>
      <c r="G49" s="16">
        <f t="shared" si="1"/>
        <v>229615.22452483609</v>
      </c>
      <c r="H49" s="16">
        <f t="shared" si="4"/>
        <v>269018.30943041836</v>
      </c>
      <c r="I49" s="34">
        <f t="shared" si="7"/>
        <v>981862.93692680402</v>
      </c>
      <c r="J49" s="17"/>
      <c r="K49" s="17">
        <f t="shared" si="6"/>
        <v>269018.30943041836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 spans="1:48" x14ac:dyDescent="0.25">
      <c r="A50" s="1"/>
      <c r="B50" s="3">
        <v>33</v>
      </c>
      <c r="C50" s="15">
        <f t="shared" ca="1" si="0"/>
        <v>47132</v>
      </c>
      <c r="D50" s="16"/>
      <c r="E50" s="16">
        <f t="shared" si="2"/>
        <v>26392.475744592444</v>
      </c>
      <c r="F50" s="18">
        <f t="shared" si="3"/>
        <v>5542.4199063644128</v>
      </c>
      <c r="G50" s="16">
        <f t="shared" si="1"/>
        <v>235787.28176006369</v>
      </c>
      <c r="H50" s="16">
        <f t="shared" si="4"/>
        <v>267722.17741102056</v>
      </c>
      <c r="I50" s="34">
        <f t="shared" si="7"/>
        <v>746075.6551667403</v>
      </c>
      <c r="J50" s="17"/>
      <c r="K50" s="17">
        <f t="shared" si="6"/>
        <v>267722.17741102056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1:48" x14ac:dyDescent="0.25">
      <c r="A51" s="1"/>
      <c r="B51" s="3">
        <v>34</v>
      </c>
      <c r="C51" s="15">
        <f t="shared" ca="1" si="0"/>
        <v>47163</v>
      </c>
      <c r="D51" s="16"/>
      <c r="E51" s="16">
        <f t="shared" si="2"/>
        <v>20054.513610881932</v>
      </c>
      <c r="F51" s="18">
        <f t="shared" si="3"/>
        <v>4211.4478582852053</v>
      </c>
      <c r="G51" s="16">
        <f t="shared" si="1"/>
        <v>242125.24389377426</v>
      </c>
      <c r="H51" s="16">
        <f t="shared" si="4"/>
        <v>266391.20536294137</v>
      </c>
      <c r="I51" s="34">
        <f t="shared" si="7"/>
        <v>503950.41127296607</v>
      </c>
      <c r="J51" s="17"/>
      <c r="K51" s="17">
        <f t="shared" si="6"/>
        <v>266391.20536294137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 spans="1:48" x14ac:dyDescent="0.25">
      <c r="A52" s="1"/>
      <c r="B52" s="3">
        <v>35</v>
      </c>
      <c r="C52" s="15">
        <f t="shared" ca="1" si="0"/>
        <v>47191</v>
      </c>
      <c r="D52" s="16"/>
      <c r="E52" s="16">
        <f t="shared" si="2"/>
        <v>13546.187055017277</v>
      </c>
      <c r="F52" s="18">
        <f t="shared" si="3"/>
        <v>2844.6992815536282</v>
      </c>
      <c r="G52" s="16">
        <f t="shared" si="1"/>
        <v>248633.57044963891</v>
      </c>
      <c r="H52" s="16">
        <f t="shared" si="4"/>
        <v>265024.45678620983</v>
      </c>
      <c r="I52" s="34">
        <f t="shared" si="7"/>
        <v>255316.84082332716</v>
      </c>
      <c r="J52" s="17"/>
      <c r="K52" s="17">
        <f t="shared" si="6"/>
        <v>265024.45678620983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x14ac:dyDescent="0.25">
      <c r="A53" s="1"/>
      <c r="B53" s="3">
        <v>36</v>
      </c>
      <c r="C53" s="15">
        <f t="shared" ca="1" si="0"/>
        <v>47222</v>
      </c>
      <c r="D53" s="16"/>
      <c r="E53" s="16">
        <f t="shared" si="2"/>
        <v>6862.916681330983</v>
      </c>
      <c r="F53" s="18">
        <f t="shared" si="3"/>
        <v>1441.2125030795064</v>
      </c>
      <c r="G53" s="16">
        <f t="shared" si="1"/>
        <v>255316.84082332518</v>
      </c>
      <c r="H53" s="16">
        <f t="shared" si="4"/>
        <v>263620.97000773565</v>
      </c>
      <c r="I53" s="34">
        <f t="shared" si="7"/>
        <v>1.9790604710578918E-9</v>
      </c>
      <c r="J53" s="17"/>
      <c r="K53" s="17">
        <f t="shared" si="6"/>
        <v>263620.97000773565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</row>
    <row r="54" spans="1:48" x14ac:dyDescent="0.25">
      <c r="A54" s="1"/>
      <c r="B54" s="3">
        <v>37</v>
      </c>
      <c r="C54" s="15">
        <f t="shared" ca="1" si="0"/>
        <v>47252</v>
      </c>
      <c r="D54" s="16"/>
      <c r="E54" s="16" t="e">
        <f t="shared" si="2"/>
        <v>#NUM!</v>
      </c>
      <c r="F54" s="18" t="e">
        <f t="shared" si="3"/>
        <v>#NUM!</v>
      </c>
      <c r="G54" s="16" t="e">
        <f t="shared" si="1"/>
        <v>#NUM!</v>
      </c>
      <c r="H54" s="16" t="e">
        <f t="shared" si="4"/>
        <v>#NUM!</v>
      </c>
      <c r="I54" s="34" t="e">
        <f t="shared" si="7"/>
        <v>#NUM!</v>
      </c>
      <c r="J54" s="17"/>
      <c r="K54" s="17" t="e">
        <f t="shared" si="6"/>
        <v>#NUM!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</row>
    <row r="55" spans="1:48" x14ac:dyDescent="0.25">
      <c r="A55" s="1"/>
      <c r="B55" s="3">
        <v>38</v>
      </c>
      <c r="C55" s="15">
        <f t="shared" ca="1" si="0"/>
        <v>47283</v>
      </c>
      <c r="D55" s="16"/>
      <c r="E55" s="16" t="e">
        <f t="shared" si="2"/>
        <v>#NUM!</v>
      </c>
      <c r="F55" s="18" t="e">
        <f t="shared" si="3"/>
        <v>#NUM!</v>
      </c>
      <c r="G55" s="16" t="e">
        <f t="shared" si="1"/>
        <v>#NUM!</v>
      </c>
      <c r="H55" s="16" t="e">
        <f t="shared" si="4"/>
        <v>#NUM!</v>
      </c>
      <c r="I55" s="34" t="e">
        <f t="shared" si="7"/>
        <v>#NUM!</v>
      </c>
      <c r="J55" s="17"/>
      <c r="K55" s="17" t="e">
        <f t="shared" si="6"/>
        <v>#NUM!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</row>
    <row r="56" spans="1:48" x14ac:dyDescent="0.25">
      <c r="A56" s="1"/>
      <c r="B56" s="3">
        <v>39</v>
      </c>
      <c r="C56" s="15">
        <f t="shared" ca="1" si="0"/>
        <v>47313</v>
      </c>
      <c r="D56" s="16"/>
      <c r="E56" s="16" t="e">
        <f t="shared" si="2"/>
        <v>#NUM!</v>
      </c>
      <c r="F56" s="18" t="e">
        <f t="shared" si="3"/>
        <v>#NUM!</v>
      </c>
      <c r="G56" s="16" t="e">
        <f t="shared" si="1"/>
        <v>#NUM!</v>
      </c>
      <c r="H56" s="16" t="e">
        <f t="shared" si="4"/>
        <v>#NUM!</v>
      </c>
      <c r="I56" s="34" t="e">
        <f t="shared" si="7"/>
        <v>#NUM!</v>
      </c>
      <c r="J56" s="17"/>
      <c r="K56" s="17" t="e">
        <f t="shared" si="6"/>
        <v>#NUM!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x14ac:dyDescent="0.25">
      <c r="A57" s="1"/>
      <c r="B57" s="3">
        <v>40</v>
      </c>
      <c r="C57" s="15">
        <f t="shared" ca="1" si="0"/>
        <v>47344</v>
      </c>
      <c r="D57" s="16"/>
      <c r="E57" s="16" t="e">
        <f t="shared" si="2"/>
        <v>#NUM!</v>
      </c>
      <c r="F57" s="18" t="e">
        <f t="shared" si="3"/>
        <v>#NUM!</v>
      </c>
      <c r="G57" s="16" t="e">
        <f t="shared" si="1"/>
        <v>#NUM!</v>
      </c>
      <c r="H57" s="16" t="e">
        <f t="shared" si="4"/>
        <v>#NUM!</v>
      </c>
      <c r="I57" s="34" t="e">
        <f t="shared" si="7"/>
        <v>#NUM!</v>
      </c>
      <c r="J57" s="17"/>
      <c r="K57" s="17" t="e">
        <f t="shared" si="6"/>
        <v>#NUM!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</row>
    <row r="58" spans="1:48" x14ac:dyDescent="0.25">
      <c r="A58" s="1"/>
      <c r="B58" s="3">
        <v>41</v>
      </c>
      <c r="C58" s="15">
        <f t="shared" ca="1" si="0"/>
        <v>47375</v>
      </c>
      <c r="D58" s="16"/>
      <c r="E58" s="16" t="e">
        <f t="shared" si="2"/>
        <v>#NUM!</v>
      </c>
      <c r="F58" s="18" t="e">
        <f t="shared" si="3"/>
        <v>#NUM!</v>
      </c>
      <c r="G58" s="16" t="e">
        <f t="shared" si="1"/>
        <v>#NUM!</v>
      </c>
      <c r="H58" s="16" t="e">
        <f t="shared" si="4"/>
        <v>#NUM!</v>
      </c>
      <c r="I58" s="34" t="e">
        <f t="shared" si="7"/>
        <v>#NUM!</v>
      </c>
      <c r="J58" s="17"/>
      <c r="K58" s="17" t="e">
        <f t="shared" si="6"/>
        <v>#NUM!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 spans="1:48" x14ac:dyDescent="0.25">
      <c r="A59" s="1"/>
      <c r="B59" s="3">
        <v>42</v>
      </c>
      <c r="C59" s="15">
        <f t="shared" ca="1" si="0"/>
        <v>47405</v>
      </c>
      <c r="D59" s="16"/>
      <c r="E59" s="16" t="e">
        <f t="shared" si="2"/>
        <v>#NUM!</v>
      </c>
      <c r="F59" s="18" t="e">
        <f t="shared" si="3"/>
        <v>#NUM!</v>
      </c>
      <c r="G59" s="16" t="e">
        <f t="shared" si="1"/>
        <v>#NUM!</v>
      </c>
      <c r="H59" s="16" t="e">
        <f t="shared" si="4"/>
        <v>#NUM!</v>
      </c>
      <c r="I59" s="34" t="e">
        <f t="shared" si="7"/>
        <v>#NUM!</v>
      </c>
      <c r="J59" s="17"/>
      <c r="K59" s="17" t="e">
        <f t="shared" si="6"/>
        <v>#NUM!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 spans="1:48" x14ac:dyDescent="0.25">
      <c r="A60" s="1"/>
      <c r="B60" s="3">
        <v>43</v>
      </c>
      <c r="C60" s="15">
        <f t="shared" ca="1" si="0"/>
        <v>47436</v>
      </c>
      <c r="D60" s="16"/>
      <c r="E60" s="16" t="e">
        <f t="shared" si="2"/>
        <v>#NUM!</v>
      </c>
      <c r="F60" s="18" t="e">
        <f t="shared" si="3"/>
        <v>#NUM!</v>
      </c>
      <c r="G60" s="16" t="e">
        <f t="shared" si="1"/>
        <v>#NUM!</v>
      </c>
      <c r="H60" s="16" t="e">
        <f t="shared" si="4"/>
        <v>#NUM!</v>
      </c>
      <c r="I60" s="34" t="e">
        <f t="shared" si="7"/>
        <v>#NUM!</v>
      </c>
      <c r="J60" s="17"/>
      <c r="K60" s="17" t="e">
        <f t="shared" si="6"/>
        <v>#NUM!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 spans="1:48" x14ac:dyDescent="0.25">
      <c r="A61" s="1"/>
      <c r="B61" s="3">
        <v>44</v>
      </c>
      <c r="C61" s="15">
        <f t="shared" ca="1" si="0"/>
        <v>47466</v>
      </c>
      <c r="D61" s="16"/>
      <c r="E61" s="16" t="e">
        <f t="shared" si="2"/>
        <v>#NUM!</v>
      </c>
      <c r="F61" s="18" t="e">
        <f t="shared" si="3"/>
        <v>#NUM!</v>
      </c>
      <c r="G61" s="16" t="e">
        <f t="shared" si="1"/>
        <v>#NUM!</v>
      </c>
      <c r="H61" s="16" t="e">
        <f t="shared" si="4"/>
        <v>#NUM!</v>
      </c>
      <c r="I61" s="34" t="e">
        <f t="shared" si="7"/>
        <v>#NUM!</v>
      </c>
      <c r="J61" s="17"/>
      <c r="K61" s="17" t="e">
        <f t="shared" si="6"/>
        <v>#NUM!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1:48" x14ac:dyDescent="0.25">
      <c r="A62" s="1"/>
      <c r="B62" s="3">
        <v>45</v>
      </c>
      <c r="C62" s="15">
        <f t="shared" ca="1" si="0"/>
        <v>47497</v>
      </c>
      <c r="D62" s="16"/>
      <c r="E62" s="16" t="e">
        <f t="shared" si="2"/>
        <v>#NUM!</v>
      </c>
      <c r="F62" s="18" t="e">
        <f t="shared" si="3"/>
        <v>#NUM!</v>
      </c>
      <c r="G62" s="16" t="e">
        <f t="shared" si="1"/>
        <v>#NUM!</v>
      </c>
      <c r="H62" s="16" t="e">
        <f t="shared" si="4"/>
        <v>#NUM!</v>
      </c>
      <c r="I62" s="34" t="e">
        <f t="shared" si="7"/>
        <v>#NUM!</v>
      </c>
      <c r="J62" s="17"/>
      <c r="K62" s="17" t="e">
        <f t="shared" si="6"/>
        <v>#NUM!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 spans="1:48" x14ac:dyDescent="0.25">
      <c r="A63" s="1"/>
      <c r="B63" s="3">
        <v>46</v>
      </c>
      <c r="C63" s="15">
        <f t="shared" ca="1" si="0"/>
        <v>47528</v>
      </c>
      <c r="D63" s="16"/>
      <c r="E63" s="16" t="e">
        <f t="shared" si="2"/>
        <v>#NUM!</v>
      </c>
      <c r="F63" s="18" t="e">
        <f t="shared" si="3"/>
        <v>#NUM!</v>
      </c>
      <c r="G63" s="16" t="e">
        <f t="shared" si="1"/>
        <v>#NUM!</v>
      </c>
      <c r="H63" s="16" t="e">
        <f t="shared" si="4"/>
        <v>#NUM!</v>
      </c>
      <c r="I63" s="34" t="e">
        <f t="shared" si="7"/>
        <v>#NUM!</v>
      </c>
      <c r="J63" s="17"/>
      <c r="K63" s="17" t="e">
        <f t="shared" si="6"/>
        <v>#NUM!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 spans="1:48" x14ac:dyDescent="0.25">
      <c r="A64" s="1"/>
      <c r="B64" s="3">
        <v>47</v>
      </c>
      <c r="C64" s="15">
        <f t="shared" ca="1" si="0"/>
        <v>47556</v>
      </c>
      <c r="D64" s="16"/>
      <c r="E64" s="16" t="e">
        <f t="shared" si="2"/>
        <v>#NUM!</v>
      </c>
      <c r="F64" s="18" t="e">
        <f t="shared" si="3"/>
        <v>#NUM!</v>
      </c>
      <c r="G64" s="16" t="e">
        <f t="shared" si="1"/>
        <v>#NUM!</v>
      </c>
      <c r="H64" s="16" t="e">
        <f t="shared" si="4"/>
        <v>#NUM!</v>
      </c>
      <c r="I64" s="34" t="e">
        <f t="shared" si="7"/>
        <v>#NUM!</v>
      </c>
      <c r="J64" s="17"/>
      <c r="K64" s="17" t="e">
        <f t="shared" si="6"/>
        <v>#NUM!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 spans="1:48" x14ac:dyDescent="0.25">
      <c r="A65" s="1"/>
      <c r="B65" s="3">
        <v>48</v>
      </c>
      <c r="C65" s="15">
        <f t="shared" ca="1" si="0"/>
        <v>47587</v>
      </c>
      <c r="D65" s="16"/>
      <c r="E65" s="16" t="e">
        <f t="shared" si="2"/>
        <v>#NUM!</v>
      </c>
      <c r="F65" s="18" t="e">
        <f t="shared" si="3"/>
        <v>#NUM!</v>
      </c>
      <c r="G65" s="16" t="e">
        <f t="shared" si="1"/>
        <v>#NUM!</v>
      </c>
      <c r="H65" s="16" t="e">
        <f t="shared" si="4"/>
        <v>#NUM!</v>
      </c>
      <c r="I65" s="34" t="e">
        <f t="shared" si="7"/>
        <v>#NUM!</v>
      </c>
      <c r="J65" s="17"/>
      <c r="K65" s="17" t="e">
        <f t="shared" si="6"/>
        <v>#NUM!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 spans="1:48" x14ac:dyDescent="0.25">
      <c r="A66" s="1"/>
      <c r="B66" s="3">
        <v>49</v>
      </c>
      <c r="C66" s="15">
        <f t="shared" ca="1" si="0"/>
        <v>47617</v>
      </c>
      <c r="D66" s="16"/>
      <c r="E66" s="16" t="e">
        <f t="shared" si="2"/>
        <v>#NUM!</v>
      </c>
      <c r="F66" s="18" t="e">
        <f t="shared" si="3"/>
        <v>#NUM!</v>
      </c>
      <c r="G66" s="16" t="e">
        <f t="shared" si="1"/>
        <v>#NUM!</v>
      </c>
      <c r="H66" s="16" t="e">
        <f t="shared" si="4"/>
        <v>#NUM!</v>
      </c>
      <c r="I66" s="34" t="e">
        <f t="shared" si="7"/>
        <v>#NUM!</v>
      </c>
      <c r="J66" s="17"/>
      <c r="K66" s="17" t="e">
        <f t="shared" si="6"/>
        <v>#NUM!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 spans="1:48" x14ac:dyDescent="0.25">
      <c r="A67" s="1"/>
      <c r="B67" s="3">
        <v>50</v>
      </c>
      <c r="C67" s="15">
        <f t="shared" ca="1" si="0"/>
        <v>47648</v>
      </c>
      <c r="D67" s="16"/>
      <c r="E67" s="16" t="e">
        <f t="shared" si="2"/>
        <v>#NUM!</v>
      </c>
      <c r="F67" s="18" t="e">
        <f t="shared" si="3"/>
        <v>#NUM!</v>
      </c>
      <c r="G67" s="16" t="e">
        <f t="shared" si="1"/>
        <v>#NUM!</v>
      </c>
      <c r="H67" s="16" t="e">
        <f t="shared" si="4"/>
        <v>#NUM!</v>
      </c>
      <c r="I67" s="34" t="e">
        <f t="shared" si="7"/>
        <v>#NUM!</v>
      </c>
      <c r="J67" s="17"/>
      <c r="K67" s="17" t="e">
        <f t="shared" si="6"/>
        <v>#NUM!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 spans="1:48" x14ac:dyDescent="0.25">
      <c r="A68" s="1"/>
      <c r="B68" s="3">
        <v>51</v>
      </c>
      <c r="C68" s="15">
        <f t="shared" ca="1" si="0"/>
        <v>47678</v>
      </c>
      <c r="D68" s="16"/>
      <c r="E68" s="16" t="e">
        <f t="shared" si="2"/>
        <v>#NUM!</v>
      </c>
      <c r="F68" s="18" t="e">
        <f t="shared" si="3"/>
        <v>#NUM!</v>
      </c>
      <c r="G68" s="16" t="e">
        <f t="shared" si="1"/>
        <v>#NUM!</v>
      </c>
      <c r="H68" s="16" t="e">
        <f t="shared" si="4"/>
        <v>#NUM!</v>
      </c>
      <c r="I68" s="34" t="e">
        <f t="shared" si="7"/>
        <v>#NUM!</v>
      </c>
      <c r="J68" s="17"/>
      <c r="K68" s="17" t="e">
        <f t="shared" si="6"/>
        <v>#NUM!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 spans="1:48" x14ac:dyDescent="0.25">
      <c r="A69" s="1"/>
      <c r="B69" s="3">
        <v>52</v>
      </c>
      <c r="C69" s="15">
        <f t="shared" ca="1" si="0"/>
        <v>47709</v>
      </c>
      <c r="D69" s="16"/>
      <c r="E69" s="16" t="e">
        <f t="shared" si="2"/>
        <v>#NUM!</v>
      </c>
      <c r="F69" s="18" t="e">
        <f t="shared" si="3"/>
        <v>#NUM!</v>
      </c>
      <c r="G69" s="16" t="e">
        <f t="shared" si="1"/>
        <v>#NUM!</v>
      </c>
      <c r="H69" s="16" t="e">
        <f t="shared" si="4"/>
        <v>#NUM!</v>
      </c>
      <c r="I69" s="34" t="e">
        <f t="shared" si="7"/>
        <v>#NUM!</v>
      </c>
      <c r="J69" s="17"/>
      <c r="K69" s="17" t="e">
        <f t="shared" si="6"/>
        <v>#NUM!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1:48" x14ac:dyDescent="0.25">
      <c r="A70" s="1"/>
      <c r="B70" s="3">
        <v>53</v>
      </c>
      <c r="C70" s="15">
        <f t="shared" ca="1" si="0"/>
        <v>47740</v>
      </c>
      <c r="D70" s="16"/>
      <c r="E70" s="16" t="e">
        <f t="shared" si="2"/>
        <v>#NUM!</v>
      </c>
      <c r="F70" s="18" t="e">
        <f t="shared" si="3"/>
        <v>#NUM!</v>
      </c>
      <c r="G70" s="16" t="e">
        <f t="shared" si="1"/>
        <v>#NUM!</v>
      </c>
      <c r="H70" s="16" t="e">
        <f t="shared" si="4"/>
        <v>#NUM!</v>
      </c>
      <c r="I70" s="34" t="e">
        <f t="shared" si="7"/>
        <v>#NUM!</v>
      </c>
      <c r="J70" s="17"/>
      <c r="K70" s="17" t="e">
        <f t="shared" si="6"/>
        <v>#NUM!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 spans="1:48" x14ac:dyDescent="0.25">
      <c r="A71" s="1"/>
      <c r="B71" s="3">
        <v>54</v>
      </c>
      <c r="C71" s="15">
        <f t="shared" ca="1" si="0"/>
        <v>47770</v>
      </c>
      <c r="D71" s="16"/>
      <c r="E71" s="16" t="e">
        <f t="shared" si="2"/>
        <v>#NUM!</v>
      </c>
      <c r="F71" s="18" t="e">
        <f t="shared" si="3"/>
        <v>#NUM!</v>
      </c>
      <c r="G71" s="16" t="e">
        <f t="shared" si="1"/>
        <v>#NUM!</v>
      </c>
      <c r="H71" s="16" t="e">
        <f t="shared" si="4"/>
        <v>#NUM!</v>
      </c>
      <c r="I71" s="34" t="e">
        <f t="shared" si="7"/>
        <v>#NUM!</v>
      </c>
      <c r="J71" s="17"/>
      <c r="K71" s="17" t="e">
        <f t="shared" si="6"/>
        <v>#NUM!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 spans="1:48" x14ac:dyDescent="0.25">
      <c r="A72" s="1"/>
      <c r="B72" s="3">
        <v>55</v>
      </c>
      <c r="C72" s="15">
        <f t="shared" ca="1" si="0"/>
        <v>47801</v>
      </c>
      <c r="D72" s="16"/>
      <c r="E72" s="16" t="e">
        <f t="shared" si="2"/>
        <v>#NUM!</v>
      </c>
      <c r="F72" s="18" t="e">
        <f t="shared" si="3"/>
        <v>#NUM!</v>
      </c>
      <c r="G72" s="16" t="e">
        <f t="shared" si="1"/>
        <v>#NUM!</v>
      </c>
      <c r="H72" s="16" t="e">
        <f t="shared" si="4"/>
        <v>#NUM!</v>
      </c>
      <c r="I72" s="34" t="e">
        <f t="shared" si="7"/>
        <v>#NUM!</v>
      </c>
      <c r="J72" s="17"/>
      <c r="K72" s="17" t="e">
        <f t="shared" si="6"/>
        <v>#NUM!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 spans="1:48" x14ac:dyDescent="0.25">
      <c r="A73" s="1"/>
      <c r="B73" s="3">
        <v>56</v>
      </c>
      <c r="C73" s="15">
        <f t="shared" ca="1" si="0"/>
        <v>47831</v>
      </c>
      <c r="D73" s="16"/>
      <c r="E73" s="16" t="e">
        <f t="shared" si="2"/>
        <v>#NUM!</v>
      </c>
      <c r="F73" s="18" t="e">
        <f t="shared" si="3"/>
        <v>#NUM!</v>
      </c>
      <c r="G73" s="16" t="e">
        <f t="shared" si="1"/>
        <v>#NUM!</v>
      </c>
      <c r="H73" s="16" t="e">
        <f t="shared" si="4"/>
        <v>#NUM!</v>
      </c>
      <c r="I73" s="34" t="e">
        <f t="shared" si="7"/>
        <v>#NUM!</v>
      </c>
      <c r="J73" s="17"/>
      <c r="K73" s="17" t="e">
        <f t="shared" si="6"/>
        <v>#NUM!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 spans="1:48" x14ac:dyDescent="0.25">
      <c r="A74" s="1"/>
      <c r="B74" s="3">
        <v>57</v>
      </c>
      <c r="C74" s="15">
        <f t="shared" ca="1" si="0"/>
        <v>47862</v>
      </c>
      <c r="D74" s="16"/>
      <c r="E74" s="16" t="e">
        <f t="shared" si="2"/>
        <v>#NUM!</v>
      </c>
      <c r="F74" s="18" t="e">
        <f t="shared" si="3"/>
        <v>#NUM!</v>
      </c>
      <c r="G74" s="16" t="e">
        <f t="shared" si="1"/>
        <v>#NUM!</v>
      </c>
      <c r="H74" s="16" t="e">
        <f t="shared" si="4"/>
        <v>#NUM!</v>
      </c>
      <c r="I74" s="34" t="e">
        <f t="shared" si="7"/>
        <v>#NUM!</v>
      </c>
      <c r="J74" s="17"/>
      <c r="K74" s="17" t="e">
        <f t="shared" si="6"/>
        <v>#NUM!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 spans="1:48" x14ac:dyDescent="0.25">
      <c r="A75" s="1"/>
      <c r="B75" s="3">
        <v>58</v>
      </c>
      <c r="C75" s="15">
        <f t="shared" ca="1" si="0"/>
        <v>47893</v>
      </c>
      <c r="D75" s="16"/>
      <c r="E75" s="16" t="e">
        <f t="shared" si="2"/>
        <v>#NUM!</v>
      </c>
      <c r="F75" s="18" t="e">
        <f t="shared" si="3"/>
        <v>#NUM!</v>
      </c>
      <c r="G75" s="16" t="e">
        <f t="shared" si="1"/>
        <v>#NUM!</v>
      </c>
      <c r="H75" s="16" t="e">
        <f t="shared" si="4"/>
        <v>#NUM!</v>
      </c>
      <c r="I75" s="34" t="e">
        <f t="shared" si="7"/>
        <v>#NUM!</v>
      </c>
      <c r="J75" s="17"/>
      <c r="K75" s="17" t="e">
        <f t="shared" si="6"/>
        <v>#NUM!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1:48" x14ac:dyDescent="0.25">
      <c r="A76" s="1"/>
      <c r="B76" s="3">
        <v>59</v>
      </c>
      <c r="C76" s="15">
        <f t="shared" ca="1" si="0"/>
        <v>47921</v>
      </c>
      <c r="D76" s="16"/>
      <c r="E76" s="16" t="e">
        <f t="shared" si="2"/>
        <v>#NUM!</v>
      </c>
      <c r="F76" s="18" t="e">
        <f t="shared" si="3"/>
        <v>#NUM!</v>
      </c>
      <c r="G76" s="16" t="e">
        <f t="shared" si="1"/>
        <v>#NUM!</v>
      </c>
      <c r="H76" s="16" t="e">
        <f t="shared" si="4"/>
        <v>#NUM!</v>
      </c>
      <c r="I76" s="34" t="e">
        <f t="shared" si="7"/>
        <v>#NUM!</v>
      </c>
      <c r="J76" s="17"/>
      <c r="K76" s="17" t="e">
        <f t="shared" si="6"/>
        <v>#NUM!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ht="15.75" thickBot="1" x14ac:dyDescent="0.3">
      <c r="A77" s="1"/>
      <c r="B77" s="9">
        <v>60</v>
      </c>
      <c r="C77" s="35">
        <f t="shared" ca="1" si="0"/>
        <v>47952</v>
      </c>
      <c r="D77" s="36"/>
      <c r="E77" s="36" t="e">
        <f t="shared" si="2"/>
        <v>#NUM!</v>
      </c>
      <c r="F77" s="37" t="e">
        <f t="shared" si="3"/>
        <v>#NUM!</v>
      </c>
      <c r="G77" s="36" t="e">
        <f t="shared" si="1"/>
        <v>#NUM!</v>
      </c>
      <c r="H77" s="36" t="e">
        <f t="shared" si="4"/>
        <v>#NUM!</v>
      </c>
      <c r="I77" s="38" t="e">
        <f t="shared" si="7"/>
        <v>#NUM!</v>
      </c>
      <c r="J77" s="17"/>
      <c r="K77" s="17" t="e">
        <f t="shared" si="6"/>
        <v>#NUM!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</row>
  </sheetData>
  <sheetProtection password="E579" sheet="1" objects="1" scenarios="1" selectLockedCells="1"/>
  <mergeCells count="13">
    <mergeCell ref="C13:D13"/>
    <mergeCell ref="C14:D14"/>
    <mergeCell ref="C8:D8"/>
    <mergeCell ref="C9:D9"/>
    <mergeCell ref="C10:D10"/>
    <mergeCell ref="C11:D11"/>
    <mergeCell ref="C12:D12"/>
    <mergeCell ref="H12:I12"/>
    <mergeCell ref="B3:I3"/>
    <mergeCell ref="M3:Q3"/>
    <mergeCell ref="C6:D6"/>
    <mergeCell ref="H6:I6"/>
    <mergeCell ref="C7:D7"/>
  </mergeCells>
  <conditionalFormatting sqref="B17:K77">
    <cfRule type="expression" dxfId="0" priority="1">
      <formula>$B17&gt;$E$9</formula>
    </cfRule>
  </conditionalFormatting>
  <dataValidations count="4">
    <dataValidation type="list" operator="lessThanOrEqual" allowBlank="1" showInputMessage="1" showErrorMessage="1" errorTitle="PLAZO MAXIMO" error="360 PERIODOS" sqref="E9">
      <formula1>plazos</formula1>
    </dataValidation>
    <dataValidation type="list" allowBlank="1" showInputMessage="1" showErrorMessage="1" sqref="E8">
      <formula1>$M$6:$M$9</formula1>
    </dataValidation>
    <dataValidation type="list" allowBlank="1" showInputMessage="1" showErrorMessage="1" sqref="J11">
      <formula1>$N$6:$N$9</formula1>
    </dataValidation>
    <dataValidation type="whole" allowBlank="1" showInputMessage="1" showErrorMessage="1" errorTitle="IMPORTE PERMITIDO" error="El importe máximo permitido es de $ 10,000,000.-" prompt="CONSULTE EL MONTO MAXIMO VIGENTE AL DIA DE LA FECHA" sqref="E7">
      <formula1>1</formula1>
      <formula2>10000000</formula2>
    </dataValidation>
  </dataValidations>
  <pageMargins left="0.7" right="0.7" top="0.75" bottom="0.75" header="0.3" footer="0.3"/>
  <pageSetup paperSize="9" scale="80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Hoja1.IMPRIMIR_Click">
                <anchor>
                  <from>
                    <xdr:col>5</xdr:col>
                    <xdr:colOff>295275</xdr:colOff>
                    <xdr:row>10</xdr:row>
                    <xdr:rowOff>123825</xdr:rowOff>
                  </from>
                  <to>
                    <xdr:col>6</xdr:col>
                    <xdr:colOff>438150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Hoja3</vt:lpstr>
      <vt:lpstr>Hoja1!Área_de_impresión</vt:lpstr>
      <vt:lpstr>plazos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supervisor</dc:creator>
  <cp:lastModifiedBy>supervisor</cp:lastModifiedBy>
  <cp:lastPrinted>2017-09-01T08:57:05Z</cp:lastPrinted>
  <dcterms:created xsi:type="dcterms:W3CDTF">2017-08-23T05:35:46Z</dcterms:created>
  <dcterms:modified xsi:type="dcterms:W3CDTF">2026-04-14T05:43:28Z</dcterms:modified>
</cp:coreProperties>
</file>